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LebedevDV\Desktop\"/>
    </mc:Choice>
  </mc:AlternateContent>
  <xr:revisionPtr revIDLastSave="0" documentId="8_{146AE3A2-231E-470E-941D-8E97345C199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показатели (2)" sheetId="10" r:id="rId1"/>
    <sheet name="показатели" sheetId="1" r:id="rId2"/>
    <sheet name="График" sheetId="8" r:id="rId3"/>
    <sheet name="показатели, которые не вошли 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1" l="1"/>
  <c r="G48" i="1"/>
  <c r="I48" i="1"/>
  <c r="K48" i="1"/>
  <c r="M48" i="1"/>
  <c r="O48" i="1"/>
  <c r="Q48" i="1"/>
  <c r="S48" i="1"/>
  <c r="U48" i="1"/>
  <c r="W48" i="1"/>
  <c r="Y48" i="1"/>
  <c r="C48" i="1"/>
  <c r="C61" i="1"/>
  <c r="A13" i="8"/>
  <c r="A12" i="8"/>
  <c r="A11" i="8"/>
  <c r="A10" i="8"/>
  <c r="A9" i="8"/>
  <c r="A8" i="8"/>
  <c r="A7" i="8"/>
  <c r="A6" i="8"/>
  <c r="A5" i="8"/>
  <c r="A4" i="8"/>
  <c r="A3" i="8"/>
  <c r="A2" i="8"/>
  <c r="O51" i="1" l="1"/>
  <c r="I75" i="1" l="1"/>
  <c r="G75" i="1"/>
  <c r="Y72" i="1" l="1"/>
  <c r="W72" i="1"/>
  <c r="U72" i="1"/>
  <c r="S72" i="1"/>
  <c r="Q72" i="1"/>
  <c r="O72" i="1"/>
  <c r="M72" i="1"/>
  <c r="K72" i="1"/>
  <c r="I72" i="1"/>
  <c r="G72" i="1"/>
  <c r="E72" i="1"/>
  <c r="C72" i="1"/>
  <c r="AA74" i="1"/>
  <c r="Z74" i="1"/>
  <c r="G74" i="1" s="1"/>
  <c r="AA73" i="1"/>
  <c r="Z73" i="1"/>
  <c r="E73" i="1" s="1"/>
  <c r="AA66" i="1"/>
  <c r="Z66" i="1"/>
  <c r="W66" i="1" s="1"/>
  <c r="AA65" i="1"/>
  <c r="Z65" i="1"/>
  <c r="W65" i="1" s="1"/>
  <c r="AA64" i="1"/>
  <c r="Z64" i="1"/>
  <c r="U64" i="1" s="1"/>
  <c r="AA55" i="1"/>
  <c r="Z55" i="1"/>
  <c r="S55" i="1" s="1"/>
  <c r="AA54" i="1"/>
  <c r="Z54" i="1"/>
  <c r="W54" i="1" s="1"/>
  <c r="AA51" i="1"/>
  <c r="Z51" i="1"/>
  <c r="AA42" i="1"/>
  <c r="Z42" i="1"/>
  <c r="S42" i="1" s="1"/>
  <c r="AA41" i="1"/>
  <c r="Z41" i="1"/>
  <c r="W41" i="1" s="1"/>
  <c r="AA38" i="1"/>
  <c r="Z38" i="1"/>
  <c r="AA35" i="1"/>
  <c r="Z35" i="1"/>
  <c r="AA27" i="1"/>
  <c r="Z27" i="1"/>
  <c r="Q27" i="1" s="1"/>
  <c r="Z26" i="1"/>
  <c r="Y26" i="1" s="1"/>
  <c r="AA26" i="1"/>
  <c r="AA22" i="1"/>
  <c r="Z22" i="1"/>
  <c r="AA21" i="1"/>
  <c r="Z21" i="1"/>
  <c r="AA20" i="1"/>
  <c r="Z20" i="1"/>
  <c r="AA14" i="1"/>
  <c r="Z14" i="1"/>
  <c r="W14" i="1" s="1"/>
  <c r="AA8" i="1"/>
  <c r="AA12" i="1"/>
  <c r="Z8" i="1"/>
  <c r="G8" i="1" s="1"/>
  <c r="Z12" i="1"/>
  <c r="AA11" i="1"/>
  <c r="Z11" i="1"/>
  <c r="O8" i="1" l="1"/>
  <c r="Q14" i="1"/>
  <c r="S8" i="1"/>
  <c r="Y8" i="1"/>
  <c r="Y14" i="1"/>
  <c r="W8" i="1"/>
  <c r="I14" i="1"/>
  <c r="K14" i="1"/>
  <c r="E54" i="1"/>
  <c r="Q54" i="1"/>
  <c r="M74" i="1"/>
  <c r="M66" i="1"/>
  <c r="C14" i="1"/>
  <c r="S14" i="1"/>
  <c r="Q8" i="1"/>
  <c r="S27" i="1"/>
  <c r="U54" i="1"/>
  <c r="M42" i="1"/>
  <c r="G66" i="1"/>
  <c r="I8" i="1"/>
  <c r="U8" i="1"/>
  <c r="C27" i="1"/>
  <c r="Q66" i="1"/>
  <c r="C66" i="1"/>
  <c r="S66" i="1"/>
  <c r="M65" i="1"/>
  <c r="I55" i="1"/>
  <c r="Y55" i="1"/>
  <c r="O55" i="1"/>
  <c r="O42" i="1"/>
  <c r="E42" i="1"/>
  <c r="U42" i="1"/>
  <c r="G42" i="1"/>
  <c r="W42" i="1"/>
  <c r="K27" i="1"/>
  <c r="E27" i="1"/>
  <c r="U27" i="1"/>
  <c r="M27" i="1"/>
  <c r="E14" i="1"/>
  <c r="M14" i="1"/>
  <c r="U14" i="1"/>
  <c r="G14" i="1"/>
  <c r="O14" i="1"/>
  <c r="E55" i="1"/>
  <c r="K55" i="1"/>
  <c r="U55" i="1"/>
  <c r="Y65" i="1"/>
  <c r="G27" i="1"/>
  <c r="O27" i="1"/>
  <c r="W27" i="1"/>
  <c r="I42" i="1"/>
  <c r="Q42" i="1"/>
  <c r="Y42" i="1"/>
  <c r="G55" i="1"/>
  <c r="M54" i="1"/>
  <c r="Q55" i="1"/>
  <c r="W55" i="1"/>
  <c r="E65" i="1"/>
  <c r="I66" i="1"/>
  <c r="O66" i="1"/>
  <c r="U65" i="1"/>
  <c r="Y66" i="1"/>
  <c r="K74" i="1"/>
  <c r="I65" i="1"/>
  <c r="I27" i="1"/>
  <c r="C42" i="1"/>
  <c r="K42" i="1"/>
  <c r="C55" i="1"/>
  <c r="I54" i="1"/>
  <c r="M55" i="1"/>
  <c r="Y54" i="1"/>
  <c r="E66" i="1"/>
  <c r="K66" i="1"/>
  <c r="Q65" i="1"/>
  <c r="U66" i="1"/>
  <c r="U74" i="1"/>
  <c r="E74" i="1"/>
  <c r="S74" i="1"/>
  <c r="C74" i="1"/>
  <c r="G64" i="1"/>
  <c r="O64" i="1"/>
  <c r="W64" i="1"/>
  <c r="I64" i="1"/>
  <c r="Q64" i="1"/>
  <c r="Y64" i="1"/>
  <c r="C64" i="1"/>
  <c r="K64" i="1"/>
  <c r="S64" i="1"/>
  <c r="E64" i="1"/>
  <c r="M64" i="1"/>
  <c r="Y74" i="1"/>
  <c r="Q74" i="1"/>
  <c r="I74" i="1"/>
  <c r="W74" i="1"/>
  <c r="O74" i="1"/>
  <c r="W73" i="1"/>
  <c r="S73" i="1"/>
  <c r="O73" i="1"/>
  <c r="K73" i="1"/>
  <c r="G73" i="1"/>
  <c r="C73" i="1"/>
  <c r="Y73" i="1"/>
  <c r="U73" i="1"/>
  <c r="Q73" i="1"/>
  <c r="M73" i="1"/>
  <c r="I73" i="1"/>
  <c r="C65" i="1"/>
  <c r="G65" i="1"/>
  <c r="K65" i="1"/>
  <c r="O65" i="1"/>
  <c r="S65" i="1"/>
  <c r="C54" i="1"/>
  <c r="G54" i="1"/>
  <c r="K54" i="1"/>
  <c r="O54" i="1"/>
  <c r="S54" i="1"/>
  <c r="E41" i="1"/>
  <c r="I41" i="1"/>
  <c r="M41" i="1"/>
  <c r="Q41" i="1"/>
  <c r="U41" i="1"/>
  <c r="Y41" i="1"/>
  <c r="C41" i="1"/>
  <c r="G41" i="1"/>
  <c r="K41" i="1"/>
  <c r="O41" i="1"/>
  <c r="S41" i="1"/>
  <c r="C26" i="1"/>
  <c r="G26" i="1"/>
  <c r="K26" i="1"/>
  <c r="O26" i="1"/>
  <c r="S26" i="1"/>
  <c r="W26" i="1"/>
  <c r="E26" i="1"/>
  <c r="I26" i="1"/>
  <c r="M26" i="1"/>
  <c r="Q26" i="1"/>
  <c r="U26" i="1"/>
  <c r="K8" i="1"/>
  <c r="C8" i="1"/>
  <c r="E8" i="1"/>
  <c r="M8" i="1"/>
  <c r="Y75" i="1"/>
  <c r="W75" i="1"/>
  <c r="U75" i="1"/>
  <c r="S75" i="1"/>
  <c r="Q75" i="1"/>
  <c r="O75" i="1"/>
  <c r="Y67" i="1"/>
  <c r="Y61" i="1"/>
  <c r="W67" i="1"/>
  <c r="W61" i="1"/>
  <c r="U67" i="1"/>
  <c r="U61" i="1"/>
  <c r="S67" i="1"/>
  <c r="S61" i="1"/>
  <c r="Q67" i="1"/>
  <c r="Q61" i="1"/>
  <c r="O67" i="1"/>
  <c r="O61" i="1"/>
  <c r="Y56" i="1"/>
  <c r="Y51" i="1"/>
  <c r="W56" i="1"/>
  <c r="W51" i="1"/>
  <c r="U56" i="1"/>
  <c r="U51" i="1"/>
  <c r="S56" i="1"/>
  <c r="S51" i="1"/>
  <c r="Q56" i="1"/>
  <c r="Q51" i="1"/>
  <c r="O56" i="1"/>
  <c r="Y43" i="1"/>
  <c r="Y38" i="1"/>
  <c r="Y35" i="1"/>
  <c r="Y34" i="1"/>
  <c r="Y33" i="1"/>
  <c r="W43" i="1"/>
  <c r="W38" i="1"/>
  <c r="W35" i="1"/>
  <c r="W34" i="1"/>
  <c r="W33" i="1"/>
  <c r="U43" i="1"/>
  <c r="U38" i="1"/>
  <c r="U35" i="1"/>
  <c r="U34" i="1"/>
  <c r="U33" i="1"/>
  <c r="S43" i="1"/>
  <c r="S38" i="1"/>
  <c r="S35" i="1"/>
  <c r="S34" i="1"/>
  <c r="S33" i="1"/>
  <c r="Q43" i="1"/>
  <c r="Q38" i="1"/>
  <c r="Q35" i="1"/>
  <c r="Q34" i="1"/>
  <c r="Q33" i="1"/>
  <c r="O43" i="1"/>
  <c r="O38" i="1"/>
  <c r="O35" i="1"/>
  <c r="O34" i="1"/>
  <c r="O33" i="1"/>
  <c r="Y28" i="1"/>
  <c r="Y23" i="1"/>
  <c r="Y20" i="1"/>
  <c r="W28" i="1"/>
  <c r="W23" i="1"/>
  <c r="W20" i="1"/>
  <c r="U28" i="1"/>
  <c r="U23" i="1"/>
  <c r="U20" i="1"/>
  <c r="S28" i="1"/>
  <c r="S23" i="1"/>
  <c r="S20" i="1"/>
  <c r="Q28" i="1"/>
  <c r="Q23" i="1"/>
  <c r="Q20" i="1"/>
  <c r="O28" i="1"/>
  <c r="O23" i="1"/>
  <c r="O20" i="1"/>
  <c r="Y15" i="1"/>
  <c r="Y10" i="1"/>
  <c r="Y9" i="1"/>
  <c r="W15" i="1"/>
  <c r="W10" i="1"/>
  <c r="W9" i="1"/>
  <c r="U15" i="1"/>
  <c r="U10" i="1"/>
  <c r="U9" i="1"/>
  <c r="S15" i="1"/>
  <c r="S10" i="1"/>
  <c r="S9" i="1"/>
  <c r="Q15" i="1"/>
  <c r="Q10" i="1"/>
  <c r="Q9" i="1"/>
  <c r="O15" i="1"/>
  <c r="O10" i="1"/>
  <c r="O9" i="1"/>
  <c r="C9" i="1"/>
  <c r="N59" i="1" l="1"/>
  <c r="X59" i="1"/>
  <c r="V59" i="1"/>
  <c r="T59" i="1"/>
  <c r="R59" i="1"/>
  <c r="P59" i="1"/>
  <c r="AC71" i="1"/>
  <c r="AC60" i="1"/>
  <c r="AC47" i="1"/>
  <c r="AC32" i="1"/>
  <c r="AC19" i="1"/>
  <c r="AC7" i="1"/>
  <c r="AC79" i="1" l="1"/>
  <c r="AC80" i="1" s="1"/>
  <c r="M23" i="1"/>
  <c r="K23" i="1"/>
  <c r="I23" i="1"/>
  <c r="G23" i="1"/>
  <c r="E23" i="1"/>
  <c r="C23" i="1"/>
  <c r="M38" i="1"/>
  <c r="C10" i="1" l="1"/>
  <c r="C51" i="1" l="1"/>
  <c r="E51" i="1"/>
  <c r="G51" i="1"/>
  <c r="I51" i="1"/>
  <c r="K51" i="1"/>
  <c r="M51" i="1"/>
  <c r="M34" i="1"/>
  <c r="K34" i="1"/>
  <c r="I34" i="1"/>
  <c r="G34" i="1"/>
  <c r="E34" i="1"/>
  <c r="C34" i="1"/>
  <c r="H59" i="1" l="1"/>
  <c r="M75" i="1"/>
  <c r="K75" i="1"/>
  <c r="E75" i="1"/>
  <c r="C75" i="1"/>
  <c r="M67" i="1"/>
  <c r="K67" i="1"/>
  <c r="I67" i="1"/>
  <c r="G67" i="1"/>
  <c r="E67" i="1"/>
  <c r="C67" i="1"/>
  <c r="M56" i="1"/>
  <c r="L59" i="1" s="1"/>
  <c r="K56" i="1"/>
  <c r="J59" i="1" s="1"/>
  <c r="I56" i="1"/>
  <c r="G56" i="1"/>
  <c r="F59" i="1" s="1"/>
  <c r="E56" i="1"/>
  <c r="D59" i="1" s="1"/>
  <c r="C56" i="1"/>
  <c r="B59" i="1" s="1"/>
  <c r="M43" i="1"/>
  <c r="K43" i="1"/>
  <c r="I43" i="1"/>
  <c r="G43" i="1"/>
  <c r="E43" i="1"/>
  <c r="C43" i="1"/>
  <c r="M28" i="1"/>
  <c r="K28" i="1"/>
  <c r="I28" i="1"/>
  <c r="G28" i="1"/>
  <c r="E28" i="1"/>
  <c r="C28" i="1"/>
  <c r="M15" i="1"/>
  <c r="K15" i="1"/>
  <c r="I15" i="1"/>
  <c r="G15" i="1"/>
  <c r="E15" i="1"/>
  <c r="C15" i="1"/>
  <c r="K38" i="1" l="1"/>
  <c r="I38" i="1"/>
  <c r="G38" i="1"/>
  <c r="E38" i="1"/>
  <c r="C38" i="1"/>
  <c r="M35" i="1"/>
  <c r="K35" i="1"/>
  <c r="I35" i="1"/>
  <c r="G35" i="1"/>
  <c r="E35" i="1"/>
  <c r="C35" i="1"/>
  <c r="M20" i="1"/>
  <c r="K20" i="1"/>
  <c r="I20" i="1"/>
  <c r="G20" i="1"/>
  <c r="E20" i="1"/>
  <c r="C20" i="1"/>
  <c r="M61" i="1" l="1"/>
  <c r="K61" i="1"/>
  <c r="I61" i="1"/>
  <c r="G61" i="1"/>
  <c r="E61" i="1"/>
  <c r="M33" i="1"/>
  <c r="K33" i="1"/>
  <c r="I33" i="1"/>
  <c r="G33" i="1"/>
  <c r="E33" i="1"/>
  <c r="C33" i="1"/>
  <c r="M9" i="1"/>
  <c r="K9" i="1"/>
  <c r="I9" i="1"/>
  <c r="G9" i="1"/>
  <c r="E9" i="1"/>
  <c r="M10" i="1"/>
  <c r="K10" i="1"/>
  <c r="I10" i="1"/>
  <c r="G10" i="1"/>
  <c r="E10" i="1"/>
  <c r="X78" i="1" l="1"/>
  <c r="V78" i="1"/>
  <c r="T78" i="1"/>
  <c r="R78" i="1"/>
  <c r="P78" i="1"/>
  <c r="N78" i="1"/>
  <c r="T31" i="1"/>
  <c r="V31" i="1"/>
  <c r="N31" i="1"/>
  <c r="R31" i="1"/>
  <c r="P31" i="1"/>
  <c r="V70" i="1"/>
  <c r="N70" i="1"/>
  <c r="R70" i="1"/>
  <c r="T70" i="1"/>
  <c r="X70" i="1"/>
  <c r="P70" i="1"/>
  <c r="Y27" i="1"/>
  <c r="X31" i="1" s="1"/>
  <c r="T46" i="1"/>
  <c r="V46" i="1"/>
  <c r="N46" i="1"/>
  <c r="X46" i="1"/>
  <c r="P46" i="1"/>
  <c r="R46" i="1"/>
  <c r="H31" i="1" l="1"/>
  <c r="D31" i="1"/>
  <c r="H46" i="1"/>
  <c r="H78" i="1"/>
  <c r="F78" i="1"/>
  <c r="J31" i="1"/>
  <c r="B46" i="1"/>
  <c r="F31" i="1"/>
  <c r="B31" i="1"/>
  <c r="L78" i="1"/>
  <c r="D78" i="1"/>
  <c r="L31" i="1"/>
  <c r="B78" i="1"/>
  <c r="J78" i="1"/>
  <c r="D46" i="1"/>
  <c r="L46" i="1"/>
  <c r="F46" i="1"/>
  <c r="J46" i="1"/>
  <c r="F70" i="1"/>
  <c r="D70" i="1"/>
  <c r="L70" i="1"/>
  <c r="B70" i="1"/>
  <c r="J70" i="1"/>
  <c r="H70" i="1"/>
  <c r="AA13" i="1"/>
  <c r="Z13" i="1"/>
  <c r="Y13" i="1" l="1"/>
  <c r="X18" i="1" s="1"/>
  <c r="X79" i="1" s="1"/>
  <c r="B13" i="8" s="1"/>
  <c r="W13" i="1"/>
  <c r="V18" i="1" s="1"/>
  <c r="V79" i="1" s="1"/>
  <c r="B12" i="8" s="1"/>
  <c r="O13" i="1"/>
  <c r="N18" i="1" s="1"/>
  <c r="N79" i="1" s="1"/>
  <c r="B8" i="8" s="1"/>
  <c r="G13" i="1"/>
  <c r="F18" i="1" s="1"/>
  <c r="F79" i="1" s="1"/>
  <c r="B4" i="8" s="1"/>
  <c r="S13" i="1"/>
  <c r="R18" i="1" s="1"/>
  <c r="R79" i="1" s="1"/>
  <c r="B10" i="8" s="1"/>
  <c r="C13" i="1"/>
  <c r="B18" i="1" s="1"/>
  <c r="B79" i="1" s="1"/>
  <c r="B2" i="8" s="1"/>
  <c r="Q13" i="1"/>
  <c r="P18" i="1" s="1"/>
  <c r="P79" i="1" s="1"/>
  <c r="B9" i="8" s="1"/>
  <c r="U13" i="1"/>
  <c r="T18" i="1" s="1"/>
  <c r="T79" i="1" s="1"/>
  <c r="B11" i="8" s="1"/>
  <c r="M13" i="1"/>
  <c r="L18" i="1" s="1"/>
  <c r="L79" i="1" s="1"/>
  <c r="B7" i="8" s="1"/>
  <c r="E13" i="1"/>
  <c r="D18" i="1" s="1"/>
  <c r="D79" i="1" s="1"/>
  <c r="B3" i="8" s="1"/>
  <c r="K13" i="1"/>
  <c r="J18" i="1" s="1"/>
  <c r="J79" i="1" s="1"/>
  <c r="B6" i="8" s="1"/>
  <c r="I13" i="1"/>
  <c r="H18" i="1" s="1"/>
  <c r="H79" i="1" s="1"/>
  <c r="B5" i="8" s="1"/>
</calcChain>
</file>

<file path=xl/sharedStrings.xml><?xml version="1.0" encoding="utf-8"?>
<sst xmlns="http://schemas.openxmlformats.org/spreadsheetml/2006/main" count="544" uniqueCount="320">
  <si>
    <t>Муниципальное образование</t>
  </si>
  <si>
    <t xml:space="preserve">Мероприятия </t>
  </si>
  <si>
    <t xml:space="preserve">Общая характеристика </t>
  </si>
  <si>
    <t>1. Городское управление</t>
  </si>
  <si>
    <t>город Пермь</t>
  </si>
  <si>
    <t>город Березники</t>
  </si>
  <si>
    <t>Чайковский городской округ</t>
  </si>
  <si>
    <t>Соликамский городской округ</t>
  </si>
  <si>
    <t>Нытвенский городской округ</t>
  </si>
  <si>
    <t>Лысьвенский городской округ</t>
  </si>
  <si>
    <t>2. Умное ЖКХ</t>
  </si>
  <si>
    <t>3. Инновации для городской среды</t>
  </si>
  <si>
    <t>4. Умный городской транспорт</t>
  </si>
  <si>
    <t>5. Интеллектуальные системы общественной безопасности</t>
  </si>
  <si>
    <t>Население (чел.)</t>
  </si>
  <si>
    <t>Площадь (км.кв.)</t>
  </si>
  <si>
    <t>8. Туризм и сервис</t>
  </si>
  <si>
    <t>7. Инфраструктура сетей связи</t>
  </si>
  <si>
    <t>да</t>
  </si>
  <si>
    <t>нет</t>
  </si>
  <si>
    <t>max</t>
  </si>
  <si>
    <t>min</t>
  </si>
  <si>
    <t>Итого городское управление (баллы):</t>
  </si>
  <si>
    <t>Итого умное ЖКХ (баллы):</t>
  </si>
  <si>
    <t>2.1.количество домов, оснащенных инт.системами</t>
  </si>
  <si>
    <t>2.2.совокупное количество домов в городе</t>
  </si>
  <si>
    <t>Итого инновации для городской среды(баллы):</t>
  </si>
  <si>
    <t>2.1.число зафиксированных нарушений правил дорожного движения с применением камер видеонаблюдения высокой четкости</t>
  </si>
  <si>
    <t>2.1.общее число зафиксированных нарушений правил дорожного движения</t>
  </si>
  <si>
    <t>Итого умный городской транспорт (баллы):</t>
  </si>
  <si>
    <t>Итого интеллектуальные системы общественной безопасности (баллы):</t>
  </si>
  <si>
    <t>Итого туризм и сервис (баллы):</t>
  </si>
  <si>
    <t>Итоговый рейтинг</t>
  </si>
  <si>
    <t xml:space="preserve">1.1. количество уникальных активных пользователей цифровой платформы вовлечения граждан в решение вопросов городского развития (чел.) </t>
  </si>
  <si>
    <t>1.2. наличие ЕДДС (ИЦГУ)</t>
  </si>
  <si>
    <t xml:space="preserve">1.3. общий % городских служб, обладающих доступом к ЕДДС </t>
  </si>
  <si>
    <r>
      <t>1.4. сумма затраченных средств (бюджет) на 1 жителя  (</t>
    </r>
    <r>
      <rPr>
        <sz val="11"/>
        <rFont val="Times New Roman"/>
        <family val="1"/>
        <charset val="204"/>
      </rPr>
      <t>мероприятия по блоку)</t>
    </r>
  </si>
  <si>
    <t>1.5. сумма затраченных средств (внебюджет) на 1 жителя  (мероприятия по блоку)</t>
  </si>
  <si>
    <t>1.6. Инициативность по блоку</t>
  </si>
  <si>
    <t>1.6.1. Количество мероприятий по блоку, не входящих в базовую дорожную карту</t>
  </si>
  <si>
    <t>1.6.2. Количество реализованных и реализуемых мероприятий, не входящих в базовую дорожную карту</t>
  </si>
  <si>
    <t xml:space="preserve">2.1. доля МКД, оснащенных интеллектуальными системами учета всех типов 
коммунальных ресурсов от числа МКД, имеющих техническую возможность 
установки общедомовых приборов учета (количество домов, оснащенных инт.системами/совокупное количество домов в городе) </t>
  </si>
  <si>
    <t>2.3. сумма затраченных средств (бюджет) на 1 жителя  (мероприятия по блоку)</t>
  </si>
  <si>
    <t>2.4. сумма затраченных средств (внебюджет) на 1 жителя  (мероприятия по блоку)</t>
  </si>
  <si>
    <t>2.5. Инициативность по блоку</t>
  </si>
  <si>
    <t>2.5.1. Количество мероприятий по блоку, не входящих в базовую дорожную карту</t>
  </si>
  <si>
    <t>2.5.2. Количество реализованных и реализуемых мероприятий, не входящих в базовую дорожную карту</t>
  </si>
  <si>
    <t xml:space="preserve">3.1. наличие энергоэффективного городского освещения, включая архитектурную и художественную подсветку </t>
  </si>
  <si>
    <t>3.3. отношение количества уличных опор освещения города, которые охвачены энергоэффективными и интеллектуальными системами освещения к общему количеству уличных опор освещения города (%)</t>
  </si>
  <si>
    <t>3.5.сумма затраченных средств (бюджет) на 1 жителя  (мероприятия по блоку)</t>
  </si>
  <si>
    <t>3.6. сумма затраченных средств (внебюджет) на 1 жителя  (мероприятия по блоку)</t>
  </si>
  <si>
    <t>3.7. Инициативность по блоку</t>
  </si>
  <si>
    <t>3.7.1. Количество мероприятий по блоку, не входящих в базовую дорожную карту</t>
  </si>
  <si>
    <t>3.7.2. Количество реализованных и реализуемых мероприятий, не входящих в базовую дорожную карту</t>
  </si>
  <si>
    <t xml:space="preserve">5.1.доля преступлений, раскрытых с помощью систем интелектуального видеонаблюдения </t>
  </si>
  <si>
    <t>5.3. сумма затраченных средств (бюджет) на 1 жителя  (мероприятия по блоку)</t>
  </si>
  <si>
    <t>5.4. сумма затраченных средств (внебюджет) на 1 жителя  (мероприятия по блоку)</t>
  </si>
  <si>
    <t>5.5.. Инициативность по блоку</t>
  </si>
  <si>
    <t>5.5.1. Количество мероприятий по блоку, не входящих в базовую дорожную карту</t>
  </si>
  <si>
    <t>5.5.2. Количество реализованных и реализуемых мероприятий, не входящих в базовую дорожную карту</t>
  </si>
  <si>
    <t>6.3. сумма затраченных средств (внебюджет) на 1 жителя  (мероприятия по блоку)</t>
  </si>
  <si>
    <t>6.4. Инициативность по блоку</t>
  </si>
  <si>
    <t>6.4.1. Количество мероприятий по блоку, не входящих в базовую дорожную карту</t>
  </si>
  <si>
    <t>6.4.2. Количество реализованных и реализуемых мероприятий, не входящих в базовую дорожную карту</t>
  </si>
  <si>
    <t xml:space="preserve">2.1  Наличие системы интеллектуального учета коммунальных ресурсов </t>
  </si>
  <si>
    <t xml:space="preserve">3.1. наличие публичных Wi-Fi сетей </t>
  </si>
  <si>
    <t>5. Интеллектуальные системы экологической безопасности</t>
  </si>
  <si>
    <t xml:space="preserve">5.1.наличие системы онлайн мониторинга атмосферного воздуха </t>
  </si>
  <si>
    <t xml:space="preserve">5.2.число станций мониторинга атмосферного воздуха </t>
  </si>
  <si>
    <t xml:space="preserve">5.3.наличие системы онлайн мониторинга воды </t>
  </si>
  <si>
    <t>6. Интеллектуальные системы общественной безопасности</t>
  </si>
  <si>
    <t xml:space="preserve">8.1. наличие электронных карт жителя города и гостя города </t>
  </si>
  <si>
    <t xml:space="preserve">3.2. использование системы автоматического контроля за передвижением и работой коммунальной, дорожной и иной специализированной техники </t>
  </si>
  <si>
    <t>7.1. Процент городкого покрытия сетями связи 4 G</t>
  </si>
  <si>
    <t xml:space="preserve">4.1. доля  безопасных и комфортных мест ожидания общественного транспорта на территории городских земель </t>
  </si>
  <si>
    <t>4.2. сумма затраченных средств (бюджет) на 1 жителя  (мероприятия по блоку)</t>
  </si>
  <si>
    <t>4.3. сумма затраченных средств (внебюджет) на 1 жителя  (мероприятия по блоку)</t>
  </si>
  <si>
    <t>4.4. Инициативность по блоку</t>
  </si>
  <si>
    <t>4.4.1. Количество мероприятий по блоку, не входящих в базовую дорожную карту</t>
  </si>
  <si>
    <t>4.4.2. Количество реализованных и реализуемых мероприятий, не входящих в базовую дорожную карту</t>
  </si>
  <si>
    <t>комментарий</t>
  </si>
  <si>
    <t xml:space="preserve">перечень направлений </t>
  </si>
  <si>
    <t>1.1.1.наличие сервиса по участию в рейтинговом голосовании по реализации мероприятий в сфере городского хозяйства</t>
  </si>
  <si>
    <t xml:space="preserve">1.1.2.наличие возможности для дистанционного обращения граждан </t>
  </si>
  <si>
    <t xml:space="preserve">1.1.3.наличие возможности автоматизированного контроля исполнения поступивших заявлений </t>
  </si>
  <si>
    <t>1.1.4.наличие возможности для дистанционного обращения граждан с инициативой в сфере городского хозяйства</t>
  </si>
  <si>
    <t>1.1.5.наличие возможности соблюдения регламента рассмотрения инициатив</t>
  </si>
  <si>
    <t xml:space="preserve">1.1.6.наличие возможности автоматизированного контроля направления ответа </t>
  </si>
  <si>
    <t xml:space="preserve">1.1.7.наличие возможности для публичного размещения планов городских властей </t>
  </si>
  <si>
    <t>1.1.8.наличие публичного сервиса по отображению информации о проведении ремонтных работ на инженерных сетях</t>
  </si>
  <si>
    <t>1.1.9.наличие публичного сервиса по отображению информации о проведении ремонтных работ на участках дорожной сети</t>
  </si>
  <si>
    <t>1.1.10.наличие публичного сервиса по отображению информации по изменению маршрутов транспортного сообщения</t>
  </si>
  <si>
    <t>1.1.11.наличие публичного сервиса по отображению информации по отключению коммнальных услуг</t>
  </si>
  <si>
    <t xml:space="preserve">1.1.12.наличие синхронизации с ЕДДС (ИЦГУ) </t>
  </si>
  <si>
    <t>1.1.13.наличие карты или синхронизация с городской информационной системой</t>
  </si>
  <si>
    <t>1.2. наличие "цифрового двойника города"</t>
  </si>
  <si>
    <t xml:space="preserve">1.1.наличие цифровой платформы вовлечения граждан в решение вопросов городского развития </t>
  </si>
  <si>
    <t>1.2.1.наличие информационной системы обеспечения градостроительной дестельности (ИСОГД)</t>
  </si>
  <si>
    <t xml:space="preserve">1.2.2. наличие электронной модели территориальной схемы обращения с отходами </t>
  </si>
  <si>
    <t xml:space="preserve">1.2.3.наличие системы, обеспечивающей периодический анализ для сопостовления фактических данных об объектах недвижимости с данными кадастровой карты </t>
  </si>
  <si>
    <t xml:space="preserve">1.2.4. наличие в ИСОГД электронной модели системы водоснабжения </t>
  </si>
  <si>
    <t xml:space="preserve">1.2.5.наличие в ИСОГД электронной модели водоотведения </t>
  </si>
  <si>
    <t xml:space="preserve">1.2.6. наличие в ИСОГД электронной модели системы электроснабжения </t>
  </si>
  <si>
    <t xml:space="preserve">1.2.7. наличие электронного сервиса, информирующего о проведении земельных работ по прокладке/ремонту коммуникации </t>
  </si>
  <si>
    <t>1.2.8. наличие возможности синхронизации работ различных служб</t>
  </si>
  <si>
    <t xml:space="preserve">1.2.9. наличие электронного сервиса аналитики собираемых данных, в том числе, возможность прогнозировать возможные аварийные ситуации </t>
  </si>
  <si>
    <t xml:space="preserve">1.2.10.наличие возможности моделирования сценариев управленческих решений </t>
  </si>
  <si>
    <t xml:space="preserve">2.1.1.оснащение многоквартирных домов,включая строящиеся, автоматизированными системами учета потребления тепловой энергиии для коллективных (общедомовых) приборах учета, обеспечивающими снятие и дистанционную передачу показаний температуры теплоносителя </t>
  </si>
  <si>
    <t xml:space="preserve">2.1.2.оснащение многоквартирных домов,включая строящиеся, автоматизированными системами учета потребления горячей вода на  коллективных (общедомовых) приборах учета, обеспечивающими снятие и дистанционную передачу показаний давления и объема потребления </t>
  </si>
  <si>
    <t xml:space="preserve">2.1.3.оснащение многоквартирных домов,включая строящиеся, автоматизированными системами учета потребления холодной воды на коллективных (общедомовых) приборах учета, обеспечивающими снятие и дистанционную передачу показаний давления и объема потребления </t>
  </si>
  <si>
    <t xml:space="preserve">2.1.4.оснащение многоквартирных домов,включая строящиеся, автоматизированными системами учета потребления электрической энергии  на коллективных (общедомовых) приборах учета, обеспечивающими снятие и дистанционную передачу показаний давления и объема потребления </t>
  </si>
  <si>
    <t>2.1.5.обеспечение приема данных с автоматизированных систем учета потребления коммунальных ресурсов в ЕДДС (ИЦГУ)</t>
  </si>
  <si>
    <t>2.1.6.наличие автоматизированного функционала по выявлению фактов аварийных ситуаций с последующим автоматизированным контролем исполнения</t>
  </si>
  <si>
    <t>2.1.7.наличие системы автоматического прогнозирования сроков устранения неполадок</t>
  </si>
  <si>
    <t xml:space="preserve">2.1.8.обеспечение синхронизации данных с ресурсоснабжающими организациями </t>
  </si>
  <si>
    <t xml:space="preserve">2.1.9.организована деятельность оператора по обработке и передаче данных с автоматизированных систем учета потребения коммунальных ресурсов </t>
  </si>
  <si>
    <t xml:space="preserve">2.1.10.наличие автоматизированного контроля исполнения заявок потребителей и устранения аварий </t>
  </si>
  <si>
    <t>2.2.проведение общих собраний собственников помещений в МКД</t>
  </si>
  <si>
    <t>3.2. наличие автоматизированной системы аренды и проката ("Шеринг")</t>
  </si>
  <si>
    <t xml:space="preserve">4.1. количество ДТП в городе </t>
  </si>
  <si>
    <t xml:space="preserve">4.2. уровень загруженности дорог </t>
  </si>
  <si>
    <t xml:space="preserve">4.3.наличие системы автоматической фото-видео фиксации нарушений ПДД </t>
  </si>
  <si>
    <t xml:space="preserve">4.3.1. наличие системы автоматической фото-видео-фиксации нарушений ПДД с применением камер видеонаблюдения высокой четкости  </t>
  </si>
  <si>
    <t xml:space="preserve">4.3.2. наличие доступа правоохранительных органов к данным из системы </t>
  </si>
  <si>
    <t xml:space="preserve">4.3.3. обеспечение использования данных системы для аналитики загруженности дорог </t>
  </si>
  <si>
    <t xml:space="preserve">4.3.4. обеспечение использования данных системы для аналитики состояния дорожного покрытия </t>
  </si>
  <si>
    <t>4.3.5. обеспечение использования данных системы для аналитики контроля уборки/ремонта дорожного полотна</t>
  </si>
  <si>
    <t xml:space="preserve">4.3.6. наличие мобильного приложения для граждан по контролю за соблюдением правил ПДД </t>
  </si>
  <si>
    <t xml:space="preserve">4.4. доля зафиксированных нарушений ПДД с применением камер видеонаблюдения высокой четкости </t>
  </si>
  <si>
    <t xml:space="preserve">4.5. наличие системы администрирования городского парковочного пространства </t>
  </si>
  <si>
    <t xml:space="preserve">4.5.1. наличие системы управления городским парковочным пространством </t>
  </si>
  <si>
    <t xml:space="preserve">4.5.2. наличие автоматизированной системы оплаты </t>
  </si>
  <si>
    <t xml:space="preserve">4.5.3. наличие возможности осуществления оплаты парковочного места через оператора мобильной связи </t>
  </si>
  <si>
    <t xml:space="preserve">4.5.4. наличие информационных систем, обеспечивающих предоставление информации гражданам о наличии/отсутствии парковочных мест </t>
  </si>
  <si>
    <t>4.5.5. наличие информационных систем, обеспечивающих указание местоположения свободных мест паркоки</t>
  </si>
  <si>
    <t xml:space="preserve">4.5.6. наличие информационных систем, обеспечивающих функцию навигации до свободных мест парковки </t>
  </si>
  <si>
    <t xml:space="preserve">4.6. наличие интеллектуального управления городским общественным транспортом </t>
  </si>
  <si>
    <t>4.6.1. наличие системы отслеживания передвижения общественного транспорта в онлайн -режиме</t>
  </si>
  <si>
    <t xml:space="preserve">4.6.2. наличие дистанционного оповещения граждан, в том числе через мобильные устройства, об изменениях в маршрутной сети </t>
  </si>
  <si>
    <t xml:space="preserve">4.6.3. наличие дистанционного оповещения граждан, в том числе через мобильные устройства, о сбоях в работе </t>
  </si>
  <si>
    <t xml:space="preserve">4.6.4. наличие дистанционного оповещения граждан, в том числе через мобильные устройства, об ухудшении дорожной ситуации </t>
  </si>
  <si>
    <t xml:space="preserve">4.6.5.  наличие дистанционного оповещения граждан, в том числе через мобильные устройства, о предоставлении предложений по изменению маршрутов </t>
  </si>
  <si>
    <t xml:space="preserve">4.6.6. наличие единой системы оплаты проезда в общественном транспорте </t>
  </si>
  <si>
    <t xml:space="preserve">4.6.7. наличие системы цифрового онлайн-вещания с использованием видеомониторов в салонах транспортных средств </t>
  </si>
  <si>
    <t xml:space="preserve">4.6.8. наличие системы видеонаблюдения в салоне общественного транспорта </t>
  </si>
  <si>
    <t xml:space="preserve">4.6.9. наличие системы мониторинга, управления и прогнозирования пассажиропотока </t>
  </si>
  <si>
    <t xml:space="preserve">4.7. наличие системы интеллектуального упарвления движением "Умный светофор" </t>
  </si>
  <si>
    <t xml:space="preserve">4.8. Доля "Умных светофоров" </t>
  </si>
  <si>
    <t xml:space="preserve">4.9. Наличие системы мониторинга состояния дорожного полотна </t>
  </si>
  <si>
    <t xml:space="preserve">6.1. число преступлений, совершенных на территории городских земель </t>
  </si>
  <si>
    <t xml:space="preserve">6.2. наличие системы интелектуального видеонаблюдения </t>
  </si>
  <si>
    <t xml:space="preserve">6.2.1. наличие системы видеонаблюдения с функцией биометрической идентификации </t>
  </si>
  <si>
    <t>6.2.2.наличие системы видеонаблюдения с функцией видеоаналитики</t>
  </si>
  <si>
    <t>6.2.3.наличие автоматизированной системы контроля работы камер в местах повышенной опасности с синхронизацией имеющихся систем видеонаблюдения, в том числе установлненных в рамках апаратно-программного комлекса "Безопасный город"</t>
  </si>
  <si>
    <t xml:space="preserve">6.2.4.обеспечение доступа правоохранительных органов в систему видеонаблюдения для получения сведений </t>
  </si>
  <si>
    <t>6.3.наличие системы оповещения граждан о возникновении чрезвычайных ситуаций через мобильные средства связи</t>
  </si>
  <si>
    <t>8.1.1.наличие электронных карт жителя города, позволяющих использовать государственные услуги и городские сервисы, в том числе оплачивать проезд в общественном транспорте</t>
  </si>
  <si>
    <t xml:space="preserve">8.1.2.наличие электронных карт жителя города, позволяющих получать адресную социальную поддержку </t>
  </si>
  <si>
    <t xml:space="preserve">8.1.3.наличие электронных карт гостей города, позволяющих использовать государственные услуги и городские сервисы, в том числе оплачивать проезд в общественном транспорте </t>
  </si>
  <si>
    <t xml:space="preserve">8.2. количество уникальных активных пользователей электронных карт жителя города </t>
  </si>
  <si>
    <t xml:space="preserve">8.3.наличие комплексной системы информирования туристов и жителей города </t>
  </si>
  <si>
    <t xml:space="preserve">8.3.1.наличие возможности планирования туристического маршрута города на городском информационном портале сервисов и услуг для туристов и жителей города </t>
  </si>
  <si>
    <t xml:space="preserve">8.3.2.наличие возможности бронирования гостиниц города  на городском информационном портале сервисов и услуг для туристов и жителей города </t>
  </si>
  <si>
    <t xml:space="preserve">8.3.3.наличие возможности бронироания экскурсий города  на городском информационном портале сервисов и услуг для туристов и жителей города </t>
  </si>
  <si>
    <t xml:space="preserve">8.3.4.наличие на городском информационном портале сервисов и услуг для туристов и жителей города функции информирования о проведении интерактивных и культурно-выставочных мероприятий </t>
  </si>
  <si>
    <t xml:space="preserve">региональная система </t>
  </si>
  <si>
    <t>6.4. наличие автоматизированной системы управления обращения с твердыми коммунальными отходами</t>
  </si>
  <si>
    <t xml:space="preserve">система для регионального оператора </t>
  </si>
  <si>
    <t xml:space="preserve">8.4. количество онлайн просмотров портала города </t>
  </si>
  <si>
    <t xml:space="preserve">Министерство транспорта </t>
  </si>
  <si>
    <t>6. Туризм и сервис</t>
  </si>
  <si>
    <t>6.1.наличие на городском информационном портале сервисов и услуг для туристов и жителей города функции обеспечения системы QR-навигации на объектах культурного наследия,включая аудиогиды</t>
  </si>
  <si>
    <t>6.2. сумма затраченных средств (бюджет) на 1 жителя  (мероприятия по блоку)3</t>
  </si>
  <si>
    <t>характерно для крупных городов</t>
  </si>
  <si>
    <t>5.2.количество интеллектуальных камер видеонаблюдения, установленных в городе
и интегрированных в единую систему</t>
  </si>
  <si>
    <t xml:space="preserve">3.4.количество мест массового скопления людей, оборудованных доступом к сети Wi-Fi со скоростью не менее 1Мбит/секунду на 1 пользователя </t>
  </si>
  <si>
    <t xml:space="preserve">региональная система, включили показатель количество уникальных пользователей </t>
  </si>
  <si>
    <t>вложенные показатели, включили долю МКД, оснащенных системой</t>
  </si>
  <si>
    <t xml:space="preserve">2.2. доля МКД, оснащенных автоматическими системами мониторинга состояния зданий </t>
  </si>
  <si>
    <t>Вес</t>
  </si>
  <si>
    <t xml:space="preserve">данные </t>
  </si>
  <si>
    <t>формула</t>
  </si>
  <si>
    <t>Красновишерский городской округ</t>
  </si>
  <si>
    <t>Кунгурский городской округ</t>
  </si>
  <si>
    <t>Оханский городской округ</t>
  </si>
  <si>
    <t>Добрянский городской округ</t>
  </si>
  <si>
    <t>Чусовской городской округ</t>
  </si>
  <si>
    <t>Краснокамский городской округ</t>
  </si>
  <si>
    <t>1.3.1.количество городских служб, обладающих доступом ЕДДС</t>
  </si>
  <si>
    <t>1.3.2.совокупное количество городских служб</t>
  </si>
  <si>
    <t>2.2.1. Оснащено</t>
  </si>
  <si>
    <t xml:space="preserve">2.2.2. Общее количество </t>
  </si>
  <si>
    <t>3.3.1.Охвачены энергоэффективными и интеллектуальными системами освещения</t>
  </si>
  <si>
    <t>3.3.2. Общее количество уличных опор освещения города</t>
  </si>
  <si>
    <t>3.4.1.количество мест массового скопления людей (оборудовано )</t>
  </si>
  <si>
    <t xml:space="preserve">3.4.2. количество мест Wi-Fi (общее количество) </t>
  </si>
  <si>
    <t>4.1.1 Количество умных мест ожидания</t>
  </si>
  <si>
    <t>4.1.2. Совокупное количество</t>
  </si>
  <si>
    <t>5.1.1.количество преступлений, раскрытых с помощью систем интеллектуального видеонаблюдени</t>
  </si>
  <si>
    <t>5.1.2. количество преступлений, совершенных на территории города</t>
  </si>
  <si>
    <t>общее -8,  доступ. - 8</t>
  </si>
  <si>
    <t>общее - 721,            оснащ. - 0</t>
  </si>
  <si>
    <t>общее - 614            оснащ. - 515</t>
  </si>
  <si>
    <t>общее - 344                       оснащ. - 63</t>
  </si>
  <si>
    <t>общее - 462                     оснащ. - 150</t>
  </si>
  <si>
    <t>общее - 857                                оснащ. - 0</t>
  </si>
  <si>
    <t>общее - 564                                     оснащ. - 0</t>
  </si>
  <si>
    <t>общее - 42257, охвачены - 1143</t>
  </si>
  <si>
    <t>общее -1974, охвачены - 1974</t>
  </si>
  <si>
    <t>общее-7651,           охвачены-6170</t>
  </si>
  <si>
    <t>общее - 0,                         охвачены - 0</t>
  </si>
  <si>
    <t>общее - 6190,  оснащ. - 0</t>
  </si>
  <si>
    <t>общее - 462                     оснащ. - 0</t>
  </si>
  <si>
    <t>общее - 0,                оборуд.-0</t>
  </si>
  <si>
    <t>общее - 120,                оборуд.-30</t>
  </si>
  <si>
    <t>общее - 0,                               оборуд.-0</t>
  </si>
  <si>
    <t>общее - 21,                               оборуд.- 9</t>
  </si>
  <si>
    <t>общее - 23,                               оборуд.-23</t>
  </si>
  <si>
    <t>общее - 42 ,                         подкл. - 1</t>
  </si>
  <si>
    <t>общее - 96 ,            подкл. - 0</t>
  </si>
  <si>
    <t>общее - 138,            подкл. - 0</t>
  </si>
  <si>
    <t>общее - 1154, подкл. - 0</t>
  </si>
  <si>
    <t>общее - 164 ,                         подкл. - 0</t>
  </si>
  <si>
    <t>общее - 0,                             подкл. - 0</t>
  </si>
  <si>
    <t>общее - 136,                             подкл. - 0</t>
  </si>
  <si>
    <t>общее - 186,                             подкл. - 0</t>
  </si>
  <si>
    <t>общее - 7365,           охвачены - 2406</t>
  </si>
  <si>
    <t>-</t>
  </si>
  <si>
    <t>общее -15,           доступ. - 15</t>
  </si>
  <si>
    <t>общее - 4,            доступ. - 4</t>
  </si>
  <si>
    <t>общее - 8,                               доступ. - 8</t>
  </si>
  <si>
    <t>общее - 7,                              доступ. - 7</t>
  </si>
  <si>
    <t>общее - 5,                              доступ.- 4</t>
  </si>
  <si>
    <t xml:space="preserve">Площадь (км.кв.) </t>
  </si>
  <si>
    <t>общее - 233                                  оснащ. - 120</t>
  </si>
  <si>
    <t>общее - 233                                оснащ. - 0</t>
  </si>
  <si>
    <t>общее - 3275,                         охвачены - 1049</t>
  </si>
  <si>
    <t>общее - 56,                             подкл. - 0</t>
  </si>
  <si>
    <t>всего - 783                        раскрытых - 0</t>
  </si>
  <si>
    <t>общее -19,              доступ. - 7</t>
  </si>
  <si>
    <t>общее -260,                оборуд.- 30</t>
  </si>
  <si>
    <t>всего - 1692, раскрытых - 1</t>
  </si>
  <si>
    <t>всего - 1283                    раскрытых - 0</t>
  </si>
  <si>
    <t>общее - 6190,  оснащ. - 3800</t>
  </si>
  <si>
    <t>общее -1087, оборуд.-987</t>
  </si>
  <si>
    <t>всего - 17791, раскрытых - 2</t>
  </si>
  <si>
    <t>общее - 313                                оснащ. - 0</t>
  </si>
  <si>
    <t>общее - 2778,                         охвачены - 168</t>
  </si>
  <si>
    <t>общее - 2,                               оборуд.-2</t>
  </si>
  <si>
    <t>общее - 72,                             подкл. - 0</t>
  </si>
  <si>
    <t>всего - 895                        раскрытых - 0</t>
  </si>
  <si>
    <t>общее - 9,                               доступ.- 3</t>
  </si>
  <si>
    <t>общее - 564                                     оснащ. - 9</t>
  </si>
  <si>
    <t>общее - 5625,                         охвачены - 1954</t>
  </si>
  <si>
    <t>общее - 27,                               оборуд.-8</t>
  </si>
  <si>
    <t>всего - 250                        раскрытых - 0</t>
  </si>
  <si>
    <t>всего - 973,           раскрытых - 0</t>
  </si>
  <si>
    <t>общее -28,                 доступ. - 28</t>
  </si>
  <si>
    <t>общее - 1349,           охвачены - 3</t>
  </si>
  <si>
    <t>общее - 15,                оборуд.- 11</t>
  </si>
  <si>
    <t>всего - 520,           раскрытых - 0</t>
  </si>
  <si>
    <t>всего - 1303, раскрытых - 0</t>
  </si>
  <si>
    <t>общее - 0,  оснащ. - 0</t>
  </si>
  <si>
    <t>общее - 0  оснащ. - 0</t>
  </si>
  <si>
    <t>общее - 0, охвачены - 0</t>
  </si>
  <si>
    <t>общее - 0, оборуд.- 0</t>
  </si>
  <si>
    <t>общее - 0,   подкл. - 0</t>
  </si>
  <si>
    <t>всего - 0, раскрытых - 0</t>
  </si>
  <si>
    <t>общее - 0,                              доступ. -  0</t>
  </si>
  <si>
    <t>общее - 0                                    оснащ. - 0</t>
  </si>
  <si>
    <t>общее - 0                                оснащ. - 0</t>
  </si>
  <si>
    <t>всего - 0,                               раскрытых - 0</t>
  </si>
  <si>
    <t xml:space="preserve">4.2. доля  безопасных и комфортных мест ожидания общественного транспорта на территории городских земель </t>
  </si>
  <si>
    <t>4.1. доля нарушений правил дорожного движения, зафиксированных при помощи камер видеонаблюдения</t>
  </si>
  <si>
    <t>4.1.1. число зафиксированных нарушений правил дорожного движения с применением камер видеонаблюдения высокой четкости</t>
  </si>
  <si>
    <t>4.1.2. общее число зафиксированных нарушений правил дорожного движения</t>
  </si>
  <si>
    <t>4.3. сумма затраченных средств (бюджет) на 1 жителя  (мероприятия по блоку)</t>
  </si>
  <si>
    <t>4.4. сумма затраченных средств (внебюджет) на 1 жителя  (мероприятия по блоку)</t>
  </si>
  <si>
    <t>всего - 2473995, зафикс. - 820271</t>
  </si>
  <si>
    <t>всего - 0, зафикс. - 0</t>
  </si>
  <si>
    <t>всего - 24524,             зафикс. - 12495</t>
  </si>
  <si>
    <t>всего - 23028,             зафикс. - 8851</t>
  </si>
  <si>
    <t>всего - 10548,             зафикс. - 4933</t>
  </si>
  <si>
    <t>всего - 10905,             зафикс. - 0</t>
  </si>
  <si>
    <t>всего - 0,                                       зафикс. - 0</t>
  </si>
  <si>
    <t>всего - 19205,                                       зафикс. - 0</t>
  </si>
  <si>
    <t>всего - 160667,                                       зафикс. - 154912</t>
  </si>
  <si>
    <t>всего - 75470,                                       зафикс. - 65988</t>
  </si>
  <si>
    <t>всего - 16110,                                       зафикс. - 1329</t>
  </si>
  <si>
    <t>1.6. инициативность по блоку</t>
  </si>
  <si>
    <t>1.6.1. количество мероприятий по блоку, не входящих в базовую дорожную карту</t>
  </si>
  <si>
    <t>1.6.2. количество реализованных и реализуемых мероприятий, не входящих в базовую дорожную карту</t>
  </si>
  <si>
    <t>2.2.1. оснащено</t>
  </si>
  <si>
    <t xml:space="preserve">2.2.2. общее количество </t>
  </si>
  <si>
    <t>2.5. инициативность по блоку</t>
  </si>
  <si>
    <t>2.5.1. количество мероприятий по блоку, не входящих в базовую дорожную карту</t>
  </si>
  <si>
    <t>2.5.2. количество реализованных и реализуемых мероприятий, не входящих в базовую дорожную карту</t>
  </si>
  <si>
    <t>3.3.1.охвачены энергоэффективными и интеллектуальными системами освещения</t>
  </si>
  <si>
    <t>3.3.2. общее количество уличных опор освещения города</t>
  </si>
  <si>
    <t>3.7. инициативность по блоку</t>
  </si>
  <si>
    <t>3.7.1. количество мероприятий по блоку, не входящих в базовую дорожную карту</t>
  </si>
  <si>
    <t>3.7.2. количество реализованных и реализуемых мероприятий, не входящих в базовую дорожную карту</t>
  </si>
  <si>
    <t>4.2.1 количество умных мест ожидания</t>
  </si>
  <si>
    <t>4.2.2. совокупное количество</t>
  </si>
  <si>
    <t>4.5. инициативность по блоку</t>
  </si>
  <si>
    <t>4.5.1. количество мероприятий по блоку, не входящих в базовую дорожную карту</t>
  </si>
  <si>
    <t>4.5.2. количество реализованных и реализуемых мероприятий, не входящих в базовую дорожную карту</t>
  </si>
  <si>
    <t>5.5.. инициативность по блоку</t>
  </si>
  <si>
    <t>5.5.1. количество мероприятий по блоку, не входящих в базовую дорожную карту</t>
  </si>
  <si>
    <t>5.5.2. количество реализованных и реализуемых мероприятий, не входящих в базовую дорожную карту</t>
  </si>
  <si>
    <t>6.4. инициативность по блоку</t>
  </si>
  <si>
    <t>6.4.1. количество мероприятий по блоку, не входящих в базовую дорожную карту</t>
  </si>
  <si>
    <t>6.4.2. количество реализованных и реализуемых мероприятий, не входящих в базовую дорожную карту</t>
  </si>
  <si>
    <t>общее - 6147            оснащ. - 0</t>
  </si>
  <si>
    <t>общее - 15,                                     доступ. - 15</t>
  </si>
  <si>
    <t>общее - 90                                оснащ. - 0</t>
  </si>
  <si>
    <t>общее - 1226,                         охвачены - 51</t>
  </si>
  <si>
    <t>всего - 2788,                                       зафикс. - 0</t>
  </si>
  <si>
    <t>всего - 218                               раскрытых - 0</t>
  </si>
  <si>
    <t>общее - 4,                                        подкл.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</si>
</sst>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/>
    <xf numFmtId="0" fontId="4" fillId="3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7" fillId="3" borderId="1" xfId="0" applyFont="1" applyFill="1" applyBorder="1" applyAlignment="1">
      <alignment wrapText="1"/>
    </xf>
    <xf numFmtId="0" fontId="0" fillId="0" borderId="0" xfId="0" applyFill="1"/>
    <xf numFmtId="0" fontId="7" fillId="3" borderId="1" xfId="0" applyFont="1" applyFill="1" applyBorder="1" applyAlignment="1">
      <alignment horizontal="left" wrapText="1"/>
    </xf>
    <xf numFmtId="16" fontId="7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/>
    <xf numFmtId="0" fontId="7" fillId="3" borderId="1" xfId="0" applyNumberFormat="1" applyFont="1" applyFill="1" applyBorder="1"/>
    <xf numFmtId="0" fontId="7" fillId="3" borderId="1" xfId="0" applyNumberFormat="1" applyFont="1" applyFill="1" applyBorder="1" applyAlignment="1">
      <alignment wrapText="1"/>
    </xf>
    <xf numFmtId="16" fontId="7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7" fillId="3" borderId="0" xfId="0" applyFont="1" applyFill="1"/>
    <xf numFmtId="0" fontId="6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6" fillId="3" borderId="1" xfId="0" applyFont="1" applyFill="1" applyBorder="1" applyAlignment="1">
      <alignment vertical="center" wrapText="1"/>
    </xf>
    <xf numFmtId="16" fontId="4" fillId="3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1" xfId="0" applyFill="1" applyBorder="1"/>
    <xf numFmtId="0" fontId="0" fillId="0" borderId="1" xfId="0" applyFill="1" applyBorder="1"/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2" fontId="1" fillId="0" borderId="0" xfId="0" applyNumberFormat="1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top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1" fontId="0" fillId="0" borderId="0" xfId="0" applyNumberFormat="1"/>
    <xf numFmtId="1" fontId="2" fillId="0" borderId="0" xfId="0" applyNumberFormat="1" applyFont="1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dk1"/>
                </a:solidFill>
                <a:latin typeface="+mj-lt"/>
                <a:ea typeface="+mj-ea"/>
                <a:cs typeface="+mj-cs"/>
              </a:defRPr>
            </a:pPr>
            <a:r>
              <a:rPr lang="ru-RU" sz="2000" b="1"/>
              <a:t>Итоговый рейтинг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dk1"/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График!$A$2:$A$13</c:f>
              <c:strCache>
                <c:ptCount val="12"/>
                <c:pt idx="0">
                  <c:v>город Пермь</c:v>
                </c:pt>
                <c:pt idx="1">
                  <c:v>город Березники</c:v>
                </c:pt>
                <c:pt idx="2">
                  <c:v>Соликамский городской округ</c:v>
                </c:pt>
                <c:pt idx="3">
                  <c:v>Чайковский городской округ</c:v>
                </c:pt>
                <c:pt idx="4">
                  <c:v>Нытвенский городской округ</c:v>
                </c:pt>
                <c:pt idx="5">
                  <c:v>Лысьвенский городской округ</c:v>
                </c:pt>
                <c:pt idx="6">
                  <c:v>Красновишерский городской округ</c:v>
                </c:pt>
                <c:pt idx="7">
                  <c:v>Кунгурский городской округ</c:v>
                </c:pt>
                <c:pt idx="8">
                  <c:v>Оханский городской округ</c:v>
                </c:pt>
                <c:pt idx="9">
                  <c:v>Добрянский городской округ</c:v>
                </c:pt>
                <c:pt idx="10">
                  <c:v>Чусовской городской округ</c:v>
                </c:pt>
                <c:pt idx="11">
                  <c:v>Краснокамский городской округ</c:v>
                </c:pt>
              </c:strCache>
            </c:strRef>
          </c:cat>
          <c:val>
            <c:numRef>
              <c:f>График!$B$2:$B$13</c:f>
              <c:numCache>
                <c:formatCode>0</c:formatCode>
                <c:ptCount val="12"/>
                <c:pt idx="0">
                  <c:v>36.936841086088755</c:v>
                </c:pt>
                <c:pt idx="1">
                  <c:v>0</c:v>
                </c:pt>
                <c:pt idx="2">
                  <c:v>21.749388794976124</c:v>
                </c:pt>
                <c:pt idx="3">
                  <c:v>23.931297497633182</c:v>
                </c:pt>
                <c:pt idx="4">
                  <c:v>22.768670629623916</c:v>
                </c:pt>
                <c:pt idx="5">
                  <c:v>33.406625829153676</c:v>
                </c:pt>
                <c:pt idx="6">
                  <c:v>0</c:v>
                </c:pt>
                <c:pt idx="7">
                  <c:v>11.852206348438946</c:v>
                </c:pt>
                <c:pt idx="8">
                  <c:v>19.058487719037238</c:v>
                </c:pt>
                <c:pt idx="9">
                  <c:v>20.677636710013903</c:v>
                </c:pt>
                <c:pt idx="10">
                  <c:v>36.14572937829643</c:v>
                </c:pt>
                <c:pt idx="11">
                  <c:v>32.014971442771326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D-419C-A512-B74F6B6819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901840"/>
        <c:axId val="391896264"/>
      </c:barChart>
      <c:catAx>
        <c:axId val="39190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1896264"/>
        <c:crosses val="autoZero"/>
        <c:auto val="1"/>
        <c:lblAlgn val="ctr"/>
        <c:lblOffset val="100"/>
        <c:noMultiLvlLbl val="0"/>
      </c:catAx>
      <c:valAx>
        <c:axId val="3918962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9190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1</xdr:rowOff>
    </xdr:from>
    <xdr:to>
      <xdr:col>20</xdr:col>
      <xdr:colOff>514350</xdr:colOff>
      <xdr:row>39</xdr:row>
      <xdr:rowOff>28575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33441F75-AFF3-4034-943E-C0602D160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9"/>
  <sheetViews>
    <sheetView zoomScale="85" zoomScaleNormal="85" workbookViewId="0">
      <pane ySplit="1" topLeftCell="A5" activePane="bottomLeft" state="frozen"/>
      <selection pane="bottomLeft" activeCell="A10" sqref="A10"/>
    </sheetView>
  </sheetViews>
  <sheetFormatPr defaultRowHeight="15" x14ac:dyDescent="0.25"/>
  <cols>
    <col min="1" max="1" width="105.140625" style="20" bestFit="1" customWidth="1"/>
    <col min="2" max="2" width="48.5703125" style="20" customWidth="1"/>
    <col min="3" max="16384" width="9.140625" style="20"/>
  </cols>
  <sheetData>
    <row r="1" spans="1:2" s="15" customFormat="1" x14ac:dyDescent="0.25">
      <c r="A1" s="47" t="s">
        <v>0</v>
      </c>
      <c r="B1" s="49"/>
    </row>
    <row r="2" spans="1:2" s="15" customFormat="1" x14ac:dyDescent="0.25">
      <c r="A2" s="47"/>
      <c r="B2" s="49"/>
    </row>
    <row r="3" spans="1:2" s="15" customFormat="1" x14ac:dyDescent="0.25">
      <c r="A3" s="45" t="s">
        <v>2</v>
      </c>
      <c r="B3" s="49"/>
    </row>
    <row r="4" spans="1:2" s="15" customFormat="1" x14ac:dyDescent="0.25">
      <c r="A4" s="16" t="s">
        <v>15</v>
      </c>
      <c r="B4" s="49"/>
    </row>
    <row r="5" spans="1:2" s="15" customFormat="1" x14ac:dyDescent="0.25">
      <c r="A5" s="7" t="s">
        <v>14</v>
      </c>
      <c r="B5" s="49"/>
    </row>
    <row r="6" spans="1:2" s="15" customFormat="1" x14ac:dyDescent="0.25">
      <c r="A6" s="45" t="s">
        <v>1</v>
      </c>
      <c r="B6" s="49"/>
    </row>
    <row r="7" spans="1:2" x14ac:dyDescent="0.25">
      <c r="A7" s="46" t="s">
        <v>3</v>
      </c>
      <c r="B7" s="40"/>
    </row>
    <row r="8" spans="1:2" ht="30" x14ac:dyDescent="0.25">
      <c r="A8" s="12" t="s">
        <v>33</v>
      </c>
      <c r="B8" s="40"/>
    </row>
    <row r="9" spans="1:2" x14ac:dyDescent="0.25">
      <c r="A9" s="6" t="s">
        <v>34</v>
      </c>
      <c r="B9" s="40"/>
    </row>
    <row r="10" spans="1:2" x14ac:dyDescent="0.25">
      <c r="A10" s="6" t="s">
        <v>35</v>
      </c>
      <c r="B10" s="40"/>
    </row>
    <row r="11" spans="1:2" ht="15" customHeight="1" x14ac:dyDescent="0.25">
      <c r="A11" s="6" t="s">
        <v>188</v>
      </c>
      <c r="B11" s="40"/>
    </row>
    <row r="12" spans="1:2" ht="15" customHeight="1" x14ac:dyDescent="0.25">
      <c r="A12" s="6" t="s">
        <v>189</v>
      </c>
      <c r="B12" s="40"/>
    </row>
    <row r="13" spans="1:2" x14ac:dyDescent="0.25">
      <c r="A13" s="6" t="s">
        <v>36</v>
      </c>
      <c r="B13" s="40"/>
    </row>
    <row r="14" spans="1:2" x14ac:dyDescent="0.25">
      <c r="A14" s="6" t="s">
        <v>37</v>
      </c>
      <c r="B14" s="40"/>
    </row>
    <row r="15" spans="1:2" x14ac:dyDescent="0.25">
      <c r="A15" s="6" t="s">
        <v>38</v>
      </c>
      <c r="B15" s="40"/>
    </row>
    <row r="16" spans="1:2" x14ac:dyDescent="0.25">
      <c r="A16" s="6" t="s">
        <v>39</v>
      </c>
      <c r="B16" s="40"/>
    </row>
    <row r="17" spans="1:2" x14ac:dyDescent="0.25">
      <c r="A17" s="6" t="s">
        <v>40</v>
      </c>
      <c r="B17" s="40"/>
    </row>
    <row r="18" spans="1:2" x14ac:dyDescent="0.25">
      <c r="A18" s="17" t="s">
        <v>22</v>
      </c>
      <c r="B18" s="40"/>
    </row>
    <row r="19" spans="1:2" x14ac:dyDescent="0.25">
      <c r="A19" s="46" t="s">
        <v>10</v>
      </c>
      <c r="B19" s="40"/>
    </row>
    <row r="20" spans="1:2" ht="60" x14ac:dyDescent="0.25">
      <c r="A20" s="11" t="s">
        <v>41</v>
      </c>
      <c r="B20" s="40"/>
    </row>
    <row r="21" spans="1:2" ht="15" customHeight="1" x14ac:dyDescent="0.25">
      <c r="A21" s="11" t="s">
        <v>24</v>
      </c>
      <c r="B21" s="40"/>
    </row>
    <row r="22" spans="1:2" ht="15" customHeight="1" x14ac:dyDescent="0.25">
      <c r="A22" s="11" t="s">
        <v>25</v>
      </c>
      <c r="B22" s="40"/>
    </row>
    <row r="23" spans="1:2" x14ac:dyDescent="0.25">
      <c r="A23" s="11" t="s">
        <v>178</v>
      </c>
      <c r="B23" s="40"/>
    </row>
    <row r="24" spans="1:2" ht="15" customHeight="1" x14ac:dyDescent="0.25">
      <c r="A24" s="11" t="s">
        <v>190</v>
      </c>
      <c r="B24" s="40"/>
    </row>
    <row r="25" spans="1:2" ht="15" customHeight="1" x14ac:dyDescent="0.25">
      <c r="A25" s="11" t="s">
        <v>191</v>
      </c>
      <c r="B25" s="40"/>
    </row>
    <row r="26" spans="1:2" s="15" customFormat="1" ht="14.25" customHeight="1" x14ac:dyDescent="0.25">
      <c r="A26" s="6" t="s">
        <v>42</v>
      </c>
      <c r="B26" s="49"/>
    </row>
    <row r="27" spans="1:2" s="15" customFormat="1" ht="14.25" customHeight="1" x14ac:dyDescent="0.25">
      <c r="A27" s="6" t="s">
        <v>43</v>
      </c>
      <c r="B27" s="49"/>
    </row>
    <row r="28" spans="1:2" x14ac:dyDescent="0.25">
      <c r="A28" s="6" t="s">
        <v>44</v>
      </c>
      <c r="B28" s="40"/>
    </row>
    <row r="29" spans="1:2" x14ac:dyDescent="0.25">
      <c r="A29" s="6" t="s">
        <v>45</v>
      </c>
      <c r="B29" s="40"/>
    </row>
    <row r="30" spans="1:2" x14ac:dyDescent="0.25">
      <c r="A30" s="6" t="s">
        <v>46</v>
      </c>
      <c r="B30" s="40"/>
    </row>
    <row r="31" spans="1:2" x14ac:dyDescent="0.25">
      <c r="A31" s="17" t="s">
        <v>23</v>
      </c>
      <c r="B31" s="40"/>
    </row>
    <row r="32" spans="1:2" x14ac:dyDescent="0.25">
      <c r="A32" s="44" t="s">
        <v>11</v>
      </c>
      <c r="B32" s="40"/>
    </row>
    <row r="33" spans="1:2" x14ac:dyDescent="0.25">
      <c r="A33" s="9" t="s">
        <v>47</v>
      </c>
      <c r="B33" s="40"/>
    </row>
    <row r="34" spans="1:2" s="22" customFormat="1" ht="30" x14ac:dyDescent="0.25">
      <c r="A34" s="18" t="s">
        <v>72</v>
      </c>
      <c r="B34" s="50"/>
    </row>
    <row r="35" spans="1:2" ht="30" x14ac:dyDescent="0.25">
      <c r="A35" s="6" t="s">
        <v>48</v>
      </c>
      <c r="B35" s="40"/>
    </row>
    <row r="36" spans="1:2" ht="15" customHeight="1" x14ac:dyDescent="0.25">
      <c r="A36" s="6" t="s">
        <v>192</v>
      </c>
      <c r="B36" s="40"/>
    </row>
    <row r="37" spans="1:2" ht="15" customHeight="1" x14ac:dyDescent="0.25">
      <c r="A37" s="6" t="s">
        <v>193</v>
      </c>
      <c r="B37" s="40"/>
    </row>
    <row r="38" spans="1:2" s="15" customFormat="1" ht="30" x14ac:dyDescent="0.25">
      <c r="A38" s="42" t="s">
        <v>175</v>
      </c>
      <c r="B38" s="49"/>
    </row>
    <row r="39" spans="1:2" s="15" customFormat="1" ht="15" customHeight="1" x14ac:dyDescent="0.25">
      <c r="A39" s="42" t="s">
        <v>194</v>
      </c>
      <c r="B39" s="49"/>
    </row>
    <row r="40" spans="1:2" s="15" customFormat="1" ht="15" customHeight="1" x14ac:dyDescent="0.25">
      <c r="A40" s="42" t="s">
        <v>195</v>
      </c>
      <c r="B40" s="49"/>
    </row>
    <row r="41" spans="1:2" s="22" customFormat="1" x14ac:dyDescent="0.25">
      <c r="A41" s="6" t="s">
        <v>49</v>
      </c>
      <c r="B41" s="50"/>
    </row>
    <row r="42" spans="1:2" s="22" customFormat="1" x14ac:dyDescent="0.25">
      <c r="A42" s="6" t="s">
        <v>50</v>
      </c>
      <c r="B42" s="50"/>
    </row>
    <row r="43" spans="1:2" x14ac:dyDescent="0.25">
      <c r="A43" s="6" t="s">
        <v>51</v>
      </c>
      <c r="B43" s="40"/>
    </row>
    <row r="44" spans="1:2" x14ac:dyDescent="0.25">
      <c r="A44" s="6" t="s">
        <v>52</v>
      </c>
      <c r="B44" s="40"/>
    </row>
    <row r="45" spans="1:2" x14ac:dyDescent="0.25">
      <c r="A45" s="6" t="s">
        <v>53</v>
      </c>
      <c r="B45" s="40"/>
    </row>
    <row r="46" spans="1:2" x14ac:dyDescent="0.25">
      <c r="A46" s="17" t="s">
        <v>26</v>
      </c>
      <c r="B46" s="40"/>
    </row>
    <row r="47" spans="1:2" x14ac:dyDescent="0.25">
      <c r="A47" s="44" t="s">
        <v>12</v>
      </c>
      <c r="B47" s="40"/>
    </row>
    <row r="48" spans="1:2" ht="30" customHeight="1" x14ac:dyDescent="0.25">
      <c r="A48" s="11" t="s">
        <v>27</v>
      </c>
      <c r="B48" s="40"/>
    </row>
    <row r="49" spans="1:2" ht="15" customHeight="1" x14ac:dyDescent="0.25">
      <c r="A49" s="11" t="s">
        <v>28</v>
      </c>
      <c r="B49" s="40"/>
    </row>
    <row r="50" spans="1:2" ht="30" x14ac:dyDescent="0.25">
      <c r="A50" s="11" t="s">
        <v>74</v>
      </c>
      <c r="B50" s="40"/>
    </row>
    <row r="51" spans="1:2" ht="15" customHeight="1" x14ac:dyDescent="0.25">
      <c r="A51" s="11" t="s">
        <v>196</v>
      </c>
      <c r="B51" s="40"/>
    </row>
    <row r="52" spans="1:2" ht="15" customHeight="1" x14ac:dyDescent="0.25">
      <c r="A52" s="11" t="s">
        <v>197</v>
      </c>
      <c r="B52" s="40"/>
    </row>
    <row r="53" spans="1:2" s="22" customFormat="1" x14ac:dyDescent="0.25">
      <c r="A53" s="6" t="s">
        <v>75</v>
      </c>
      <c r="B53" s="50"/>
    </row>
    <row r="54" spans="1:2" s="22" customFormat="1" x14ac:dyDescent="0.25">
      <c r="A54" s="6" t="s">
        <v>76</v>
      </c>
      <c r="B54" s="50"/>
    </row>
    <row r="55" spans="1:2" x14ac:dyDescent="0.25">
      <c r="A55" s="6" t="s">
        <v>77</v>
      </c>
      <c r="B55" s="40"/>
    </row>
    <row r="56" spans="1:2" x14ac:dyDescent="0.25">
      <c r="A56" s="6" t="s">
        <v>78</v>
      </c>
      <c r="B56" s="40"/>
    </row>
    <row r="57" spans="1:2" x14ac:dyDescent="0.25">
      <c r="A57" s="6" t="s">
        <v>79</v>
      </c>
      <c r="B57" s="40"/>
    </row>
    <row r="58" spans="1:2" x14ac:dyDescent="0.25">
      <c r="A58" s="17" t="s">
        <v>29</v>
      </c>
      <c r="B58" s="40"/>
    </row>
    <row r="59" spans="1:2" x14ac:dyDescent="0.25">
      <c r="A59" s="43" t="s">
        <v>13</v>
      </c>
      <c r="B59" s="40"/>
    </row>
    <row r="60" spans="1:2" x14ac:dyDescent="0.25">
      <c r="A60" s="9" t="s">
        <v>54</v>
      </c>
      <c r="B60" s="40"/>
    </row>
    <row r="61" spans="1:2" ht="15" customHeight="1" x14ac:dyDescent="0.25">
      <c r="A61" s="9" t="s">
        <v>198</v>
      </c>
      <c r="B61" s="40"/>
    </row>
    <row r="62" spans="1:2" ht="15" customHeight="1" x14ac:dyDescent="0.25">
      <c r="A62" s="9" t="s">
        <v>199</v>
      </c>
      <c r="B62" s="40"/>
    </row>
    <row r="63" spans="1:2" ht="33" customHeight="1" x14ac:dyDescent="0.25">
      <c r="A63" s="10" t="s">
        <v>174</v>
      </c>
      <c r="B63" s="40"/>
    </row>
    <row r="64" spans="1:2" s="22" customFormat="1" x14ac:dyDescent="0.25">
      <c r="A64" s="5" t="s">
        <v>55</v>
      </c>
      <c r="B64" s="50"/>
    </row>
    <row r="65" spans="1:2" s="22" customFormat="1" x14ac:dyDescent="0.25">
      <c r="A65" s="5" t="s">
        <v>56</v>
      </c>
      <c r="B65" s="50"/>
    </row>
    <row r="66" spans="1:2" x14ac:dyDescent="0.25">
      <c r="A66" s="6" t="s">
        <v>57</v>
      </c>
      <c r="B66" s="40"/>
    </row>
    <row r="67" spans="1:2" x14ac:dyDescent="0.25">
      <c r="A67" s="6" t="s">
        <v>58</v>
      </c>
      <c r="B67" s="40"/>
    </row>
    <row r="68" spans="1:2" x14ac:dyDescent="0.25">
      <c r="A68" s="6" t="s">
        <v>59</v>
      </c>
      <c r="B68" s="40"/>
    </row>
    <row r="69" spans="1:2" x14ac:dyDescent="0.25">
      <c r="A69" s="17" t="s">
        <v>30</v>
      </c>
      <c r="B69" s="40"/>
    </row>
    <row r="70" spans="1:2" x14ac:dyDescent="0.25">
      <c r="A70" s="44" t="s">
        <v>170</v>
      </c>
      <c r="B70" s="40"/>
    </row>
    <row r="71" spans="1:2" ht="30" x14ac:dyDescent="0.25">
      <c r="A71" s="11" t="s">
        <v>171</v>
      </c>
      <c r="B71" s="40"/>
    </row>
    <row r="72" spans="1:2" s="22" customFormat="1" x14ac:dyDescent="0.25">
      <c r="A72" s="5" t="s">
        <v>172</v>
      </c>
      <c r="B72" s="50"/>
    </row>
    <row r="73" spans="1:2" s="22" customFormat="1" x14ac:dyDescent="0.25">
      <c r="A73" s="5" t="s">
        <v>60</v>
      </c>
      <c r="B73" s="50"/>
    </row>
    <row r="74" spans="1:2" x14ac:dyDescent="0.25">
      <c r="A74" s="6" t="s">
        <v>61</v>
      </c>
      <c r="B74" s="40"/>
    </row>
    <row r="75" spans="1:2" x14ac:dyDescent="0.25">
      <c r="A75" s="6" t="s">
        <v>62</v>
      </c>
      <c r="B75" s="40"/>
    </row>
    <row r="76" spans="1:2" x14ac:dyDescent="0.25">
      <c r="A76" s="6" t="s">
        <v>63</v>
      </c>
      <c r="B76" s="40"/>
    </row>
    <row r="77" spans="1:2" x14ac:dyDescent="0.25">
      <c r="A77" s="17" t="s">
        <v>31</v>
      </c>
      <c r="B77" s="40"/>
    </row>
    <row r="78" spans="1:2" x14ac:dyDescent="0.25">
      <c r="A78" s="17" t="s">
        <v>32</v>
      </c>
      <c r="B78" s="40"/>
    </row>
    <row r="79" spans="1:2" x14ac:dyDescent="0.25">
      <c r="A7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0"/>
  <sheetViews>
    <sheetView tabSelected="1" topLeftCell="A52" zoomScale="115" zoomScaleNormal="115" workbookViewId="0">
      <pane xSplit="1" topLeftCell="W1" activePane="topRight" state="frozen"/>
      <selection pane="topRight" activeCell="N1" sqref="N1:O1"/>
    </sheetView>
  </sheetViews>
  <sheetFormatPr defaultRowHeight="15" x14ac:dyDescent="0.25"/>
  <cols>
    <col min="1" max="1" width="105.140625" bestFit="1" customWidth="1"/>
    <col min="2" max="2" width="16.28515625" style="59" customWidth="1"/>
    <col min="3" max="3" width="17.7109375" style="59" customWidth="1"/>
    <col min="4" max="4" width="15.7109375" style="59" customWidth="1"/>
    <col min="5" max="5" width="19.7109375" style="59" customWidth="1"/>
    <col min="6" max="7" width="17" style="59" customWidth="1"/>
    <col min="8" max="8" width="21.5703125" style="59" customWidth="1"/>
    <col min="9" max="9" width="30.42578125" style="59" customWidth="1"/>
    <col min="10" max="10" width="24.85546875" style="59" customWidth="1"/>
    <col min="11" max="11" width="30.5703125" style="59" customWidth="1"/>
    <col min="12" max="12" width="21.7109375" style="59" customWidth="1"/>
    <col min="13" max="13" width="25.5703125" style="59" customWidth="1"/>
    <col min="14" max="15" width="30.7109375" style="64" customWidth="1"/>
    <col min="16" max="25" width="30.7109375" style="59" customWidth="1"/>
    <col min="26" max="26" width="10" customWidth="1"/>
    <col min="27" max="27" width="7" customWidth="1"/>
    <col min="28" max="28" width="7.85546875" style="1" customWidth="1"/>
    <col min="29" max="29" width="18.5703125" customWidth="1"/>
  </cols>
  <sheetData>
    <row r="1" spans="1:30" s="15" customFormat="1" x14ac:dyDescent="0.25">
      <c r="A1" s="74" t="s">
        <v>0</v>
      </c>
      <c r="B1" s="109" t="s">
        <v>4</v>
      </c>
      <c r="C1" s="109"/>
      <c r="D1" s="109" t="s">
        <v>5</v>
      </c>
      <c r="E1" s="109"/>
      <c r="F1" s="120" t="s">
        <v>7</v>
      </c>
      <c r="G1" s="120"/>
      <c r="H1" s="109" t="s">
        <v>6</v>
      </c>
      <c r="I1" s="109"/>
      <c r="J1" s="109" t="s">
        <v>8</v>
      </c>
      <c r="K1" s="109"/>
      <c r="L1" s="109" t="s">
        <v>9</v>
      </c>
      <c r="M1" s="109"/>
      <c r="N1" s="109" t="s">
        <v>182</v>
      </c>
      <c r="O1" s="109"/>
      <c r="P1" s="109" t="s">
        <v>183</v>
      </c>
      <c r="Q1" s="109"/>
      <c r="R1" s="109" t="s">
        <v>184</v>
      </c>
      <c r="S1" s="109"/>
      <c r="T1" s="109" t="s">
        <v>185</v>
      </c>
      <c r="U1" s="109"/>
      <c r="V1" s="109" t="s">
        <v>186</v>
      </c>
      <c r="W1" s="109"/>
      <c r="X1" s="109" t="s">
        <v>187</v>
      </c>
      <c r="Y1" s="109"/>
      <c r="Z1" s="2" t="s">
        <v>20</v>
      </c>
      <c r="AA1" s="2" t="s">
        <v>21</v>
      </c>
      <c r="AB1" s="2" t="s">
        <v>179</v>
      </c>
      <c r="AC1" s="2"/>
      <c r="AD1" s="13"/>
    </row>
    <row r="2" spans="1:30" s="15" customFormat="1" x14ac:dyDescent="0.25">
      <c r="A2" s="74"/>
      <c r="B2" s="74" t="s">
        <v>180</v>
      </c>
      <c r="C2" s="74" t="s">
        <v>181</v>
      </c>
      <c r="D2" s="74" t="s">
        <v>180</v>
      </c>
      <c r="E2" s="74" t="s">
        <v>181</v>
      </c>
      <c r="F2" s="74" t="s">
        <v>180</v>
      </c>
      <c r="G2" s="74" t="s">
        <v>181</v>
      </c>
      <c r="H2" s="74" t="s">
        <v>180</v>
      </c>
      <c r="I2" s="74" t="s">
        <v>181</v>
      </c>
      <c r="J2" s="74" t="s">
        <v>180</v>
      </c>
      <c r="K2" s="74" t="s">
        <v>181</v>
      </c>
      <c r="L2" s="74" t="s">
        <v>180</v>
      </c>
      <c r="M2" s="74" t="s">
        <v>181</v>
      </c>
      <c r="N2" s="51" t="s">
        <v>180</v>
      </c>
      <c r="O2" s="51" t="s">
        <v>181</v>
      </c>
      <c r="P2" s="74" t="s">
        <v>180</v>
      </c>
      <c r="Q2" s="74" t="s">
        <v>181</v>
      </c>
      <c r="R2" s="74" t="s">
        <v>180</v>
      </c>
      <c r="S2" s="74" t="s">
        <v>181</v>
      </c>
      <c r="T2" s="74" t="s">
        <v>180</v>
      </c>
      <c r="U2" s="74" t="s">
        <v>181</v>
      </c>
      <c r="V2" s="74" t="s">
        <v>180</v>
      </c>
      <c r="W2" s="74" t="s">
        <v>181</v>
      </c>
      <c r="X2" s="74" t="s">
        <v>180</v>
      </c>
      <c r="Y2" s="74" t="s">
        <v>181</v>
      </c>
      <c r="Z2" s="2"/>
      <c r="AA2" s="2"/>
      <c r="AB2" s="2"/>
      <c r="AC2" s="2"/>
      <c r="AD2" s="13"/>
    </row>
    <row r="3" spans="1:30" s="15" customFormat="1" x14ac:dyDescent="0.2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13"/>
      <c r="AA3" s="13"/>
      <c r="AB3" s="14"/>
      <c r="AC3" s="13"/>
      <c r="AD3" s="13"/>
    </row>
    <row r="4" spans="1:30" s="15" customFormat="1" x14ac:dyDescent="0.25">
      <c r="A4" s="16" t="s">
        <v>233</v>
      </c>
      <c r="B4" s="97">
        <v>799.68</v>
      </c>
      <c r="C4" s="97"/>
      <c r="D4" s="122">
        <v>5068.6000000000004</v>
      </c>
      <c r="E4" s="122"/>
      <c r="F4" s="114">
        <v>5586.9</v>
      </c>
      <c r="G4" s="114"/>
      <c r="H4" s="112">
        <v>2155.25</v>
      </c>
      <c r="I4" s="112"/>
      <c r="J4" s="118">
        <v>1655.14</v>
      </c>
      <c r="K4" s="118"/>
      <c r="L4" s="105">
        <v>3730.52</v>
      </c>
      <c r="M4" s="105"/>
      <c r="N4" s="104">
        <v>15375.54</v>
      </c>
      <c r="O4" s="104"/>
      <c r="P4" s="105">
        <v>68.91</v>
      </c>
      <c r="Q4" s="105"/>
      <c r="R4" s="105">
        <v>17.66</v>
      </c>
      <c r="S4" s="105"/>
      <c r="T4" s="105">
        <v>5192.58</v>
      </c>
      <c r="U4" s="105"/>
      <c r="V4" s="105">
        <v>3496.04</v>
      </c>
      <c r="W4" s="105"/>
      <c r="X4" s="105">
        <v>956.26</v>
      </c>
      <c r="Y4" s="105"/>
      <c r="Z4" s="13"/>
      <c r="AA4" s="13"/>
      <c r="AB4" s="14"/>
      <c r="AC4" s="13"/>
      <c r="AD4" s="13"/>
    </row>
    <row r="5" spans="1:30" s="15" customFormat="1" x14ac:dyDescent="0.25">
      <c r="A5" s="7" t="s">
        <v>14</v>
      </c>
      <c r="B5" s="121">
        <v>1055403</v>
      </c>
      <c r="C5" s="121"/>
      <c r="D5" s="123">
        <v>153162</v>
      </c>
      <c r="E5" s="123"/>
      <c r="F5" s="124">
        <v>108513</v>
      </c>
      <c r="G5" s="124"/>
      <c r="H5" s="117">
        <v>103871</v>
      </c>
      <c r="I5" s="117"/>
      <c r="J5" s="117">
        <v>40630</v>
      </c>
      <c r="K5" s="117"/>
      <c r="L5" s="106">
        <v>71030</v>
      </c>
      <c r="M5" s="106"/>
      <c r="N5" s="104">
        <v>19456</v>
      </c>
      <c r="O5" s="104"/>
      <c r="P5" s="106">
        <v>64898</v>
      </c>
      <c r="Q5" s="106"/>
      <c r="R5" s="106">
        <v>7068</v>
      </c>
      <c r="S5" s="106"/>
      <c r="T5" s="106">
        <v>55349</v>
      </c>
      <c r="U5" s="106"/>
      <c r="V5" s="106">
        <v>65599</v>
      </c>
      <c r="W5" s="106"/>
      <c r="X5" s="106">
        <v>73262</v>
      </c>
      <c r="Y5" s="106"/>
      <c r="Z5" s="13"/>
      <c r="AA5" s="13"/>
      <c r="AB5" s="14"/>
      <c r="AC5" s="13"/>
      <c r="AD5" s="13"/>
    </row>
    <row r="6" spans="1:30" s="15" customFormat="1" x14ac:dyDescent="0.25">
      <c r="A6" s="96" t="s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13"/>
      <c r="AA6" s="13"/>
      <c r="AB6" s="14"/>
      <c r="AC6" s="13"/>
      <c r="AD6" s="13"/>
    </row>
    <row r="7" spans="1:30" x14ac:dyDescent="0.25">
      <c r="A7" s="119" t="s">
        <v>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51"/>
      <c r="O7" s="51"/>
      <c r="P7" s="74"/>
      <c r="Q7" s="74"/>
      <c r="R7" s="74"/>
      <c r="S7" s="74"/>
      <c r="T7" s="74"/>
      <c r="U7" s="74"/>
      <c r="V7" s="74"/>
      <c r="W7" s="74"/>
      <c r="X7" s="74"/>
      <c r="Y7" s="74"/>
      <c r="Z7" s="3"/>
      <c r="AA7" s="3"/>
      <c r="AB7" s="4">
        <v>1</v>
      </c>
      <c r="AC7" s="3">
        <f>AB7*100</f>
        <v>100</v>
      </c>
      <c r="AD7" s="3"/>
    </row>
    <row r="8" spans="1:30" s="67" customFormat="1" ht="30" x14ac:dyDescent="0.25">
      <c r="A8" s="52" t="s">
        <v>33</v>
      </c>
      <c r="B8" s="78">
        <v>16726</v>
      </c>
      <c r="C8" s="81">
        <f>IF(OR(B5=0,ISBLANK(B5)),0,(B8/B5)/$Z$8*100)</f>
        <v>100</v>
      </c>
      <c r="D8" s="78">
        <v>0</v>
      </c>
      <c r="E8" s="81">
        <f>IF(OR(D5=0,ISBLANK(D5)),0,(D8/D5)/$Z$8*100)</f>
        <v>0</v>
      </c>
      <c r="F8" s="78">
        <v>217</v>
      </c>
      <c r="G8" s="81">
        <f>IF(OR(F5=0,ISBLANK(F5)),0,(F8/F5)/$Z$8*100)</f>
        <v>12.618397241823089</v>
      </c>
      <c r="H8" s="78">
        <v>521</v>
      </c>
      <c r="I8" s="81">
        <f>IF(OR(H5=0,ISBLANK(H5)),0,(H8/H5)/$Z$8*100)</f>
        <v>31.649703253815115</v>
      </c>
      <c r="J8" s="78">
        <v>165</v>
      </c>
      <c r="K8" s="81">
        <f>IF(OR(J5=0,ISBLANK(J5)),0,(J8/J5)/$Z$8*100)</f>
        <v>25.624969300773369</v>
      </c>
      <c r="L8" s="78">
        <v>157</v>
      </c>
      <c r="M8" s="81">
        <f>IF(OR(L5=0,ISBLANK(L5)),0,(L8/L5)/$Z$8*100)</f>
        <v>13.947104972495298</v>
      </c>
      <c r="N8" s="53">
        <v>0</v>
      </c>
      <c r="O8" s="82">
        <f>IF(OR(N5=0,ISBLANK(N5)),0,(N8/N5)/$Z$8*100)</f>
        <v>0</v>
      </c>
      <c r="P8" s="54">
        <v>181</v>
      </c>
      <c r="Q8" s="81">
        <f>IF(OR(P5=0,ISBLANK(P5)),0,(P8/P5)/$Z$8*100)</f>
        <v>17.598412519316224</v>
      </c>
      <c r="R8" s="54">
        <v>29</v>
      </c>
      <c r="S8" s="81">
        <f>IF(OR(R5=0,ISBLANK(R5)),0,(R8/R5)/$Z$8*100)</f>
        <v>25.889739995903206</v>
      </c>
      <c r="T8" s="54">
        <v>326</v>
      </c>
      <c r="U8" s="81">
        <f>IF(OR(T5=0,ISBLANK(T5)),0,(T8/T5)/$Z$8*100)</f>
        <v>37.164992811682303</v>
      </c>
      <c r="V8" s="54">
        <v>144</v>
      </c>
      <c r="W8" s="81">
        <f>IF(OR(V5=0,ISBLANK(V5)),0,(V8/V5)/$Z$8*100)</f>
        <v>13.851330918054533</v>
      </c>
      <c r="X8" s="54">
        <v>377</v>
      </c>
      <c r="Y8" s="81">
        <f>IF(OR(X5=0,ISBLANK(X5)),0,(X8/X5)/$Z$8*100)</f>
        <v>32.470487698719261</v>
      </c>
      <c r="Z8" s="65">
        <f>MAX(IF(ISBLANK($B$5),0,B8/$B$5),IF(ISBLANK($D$5),0,D8/$D$5),IF(ISBLANK($F$5),0,F8/$F$5),IF(ISBLANK($H$5),0,H8/$H$5),IF(ISBLANK($J$5),0,J8/$J$5),IF(ISBLANK($L$5),0,L8/$L$5),IF(ISBLANK($N$5),0,N8/$N$5),IF(ISBLANK($P$5),0,P8/$P$5),IF(ISBLANK($R$5),0,R8/$R$5),IF(ISBLANK($T$5),0,T8/$T$5),IF(ISBLANK($V$5),0,V8/$V$5),IF(ISBLANK($X$5),0,X8/$X$5))</f>
        <v>1.5847974659916639E-2</v>
      </c>
      <c r="AA8" s="65">
        <f>MIN(IF(ISBLANK($B$5),0,B8/$B$5),IF(ISBLANK($D$5),0,D8/$D$5),IF(ISBLANK($F$5),0,F8/$F$5),IF(ISBLANK($H$5),0,H8/$H$5),IF(ISBLANK($J$5),0,J8/$J$5),IF(ISBLANK($L$5),0,L8/$L$5),IF(ISBLANK($N$5),0,N8/$N$5),IF(ISBLANK($P$5),0,P8/$P$5),IF(ISBLANK($R$5),0,R8/$R$5),IF(ISBLANK($T$5),0,T8/$T$5),IF(ISBLANK($V$5),0,V8/$V$5),IF(ISBLANK($X$5),0,X8/$X$5))</f>
        <v>0</v>
      </c>
      <c r="AB8" s="66"/>
      <c r="AC8" s="65"/>
      <c r="AD8" s="65"/>
    </row>
    <row r="9" spans="1:30" s="67" customFormat="1" x14ac:dyDescent="0.25">
      <c r="A9" s="5" t="s">
        <v>34</v>
      </c>
      <c r="B9" s="72" t="s">
        <v>18</v>
      </c>
      <c r="C9" s="81">
        <f>IF(B9="да",100,0)</f>
        <v>100</v>
      </c>
      <c r="D9" s="78" t="s">
        <v>19</v>
      </c>
      <c r="E9" s="81">
        <f>IF(D9="да",100,0)</f>
        <v>0</v>
      </c>
      <c r="F9" s="77" t="s">
        <v>18</v>
      </c>
      <c r="G9" s="81">
        <f>IF(F9="да",100,0)</f>
        <v>100</v>
      </c>
      <c r="H9" s="77" t="s">
        <v>18</v>
      </c>
      <c r="I9" s="81">
        <f>IF(H9="да",100,0)</f>
        <v>100</v>
      </c>
      <c r="J9" s="77" t="s">
        <v>18</v>
      </c>
      <c r="K9" s="81">
        <f>IF(J9="да",100,0)</f>
        <v>100</v>
      </c>
      <c r="L9" s="77" t="s">
        <v>18</v>
      </c>
      <c r="M9" s="81">
        <f>IF(L9="да",100,0)</f>
        <v>100</v>
      </c>
      <c r="N9" s="53" t="s">
        <v>19</v>
      </c>
      <c r="O9" s="82">
        <f>IF(N9="да",100,0)</f>
        <v>0</v>
      </c>
      <c r="P9" s="54" t="s">
        <v>18</v>
      </c>
      <c r="Q9" s="81">
        <f>IF(P9="да",100,0)</f>
        <v>100</v>
      </c>
      <c r="R9" s="54" t="s">
        <v>18</v>
      </c>
      <c r="S9" s="81">
        <f>IF(R9="да",100,0)</f>
        <v>100</v>
      </c>
      <c r="T9" s="54" t="s">
        <v>18</v>
      </c>
      <c r="U9" s="81">
        <f>IF(T9="да",100,0)</f>
        <v>100</v>
      </c>
      <c r="V9" s="54" t="s">
        <v>18</v>
      </c>
      <c r="W9" s="81">
        <f>IF(V9="да",100,0)</f>
        <v>100</v>
      </c>
      <c r="X9" s="54" t="s">
        <v>18</v>
      </c>
      <c r="Y9" s="81">
        <f>IF(X9="да",100,0)</f>
        <v>100</v>
      </c>
      <c r="Z9" s="65"/>
      <c r="AA9" s="65"/>
      <c r="AB9" s="66"/>
      <c r="AC9" s="65"/>
      <c r="AD9" s="65"/>
    </row>
    <row r="10" spans="1:30" s="67" customFormat="1" ht="30" x14ac:dyDescent="0.25">
      <c r="A10" s="52" t="s">
        <v>35</v>
      </c>
      <c r="B10" s="78" t="s">
        <v>200</v>
      </c>
      <c r="C10" s="81">
        <f>IF(B12=0,0,B11/B12*100)</f>
        <v>100</v>
      </c>
      <c r="D10" s="78">
        <v>0</v>
      </c>
      <c r="E10" s="81">
        <f>IF(D12=0,0,D11/D12*100)</f>
        <v>0</v>
      </c>
      <c r="F10" s="78" t="s">
        <v>239</v>
      </c>
      <c r="G10" s="81">
        <f>IF(F12=0,0,F11/F12*100)</f>
        <v>36.84210526315789</v>
      </c>
      <c r="H10" s="78" t="s">
        <v>228</v>
      </c>
      <c r="I10" s="81">
        <f>IF(H12=0,0,H11/H12*100)</f>
        <v>100</v>
      </c>
      <c r="J10" s="78" t="s">
        <v>257</v>
      </c>
      <c r="K10" s="81">
        <f>IF(J12=0,0,J11/J12*100)</f>
        <v>100</v>
      </c>
      <c r="L10" s="78" t="s">
        <v>229</v>
      </c>
      <c r="M10" s="81">
        <f>IF(L12=0,0,L11/L12*100)</f>
        <v>100</v>
      </c>
      <c r="N10" s="78" t="s">
        <v>268</v>
      </c>
      <c r="O10" s="82">
        <f>IF(N12=0,0,N11/N12*100)</f>
        <v>0</v>
      </c>
      <c r="P10" s="78" t="s">
        <v>230</v>
      </c>
      <c r="Q10" s="81">
        <f>IF(P12=0,0,P11/P12*100)</f>
        <v>100</v>
      </c>
      <c r="R10" s="78" t="s">
        <v>314</v>
      </c>
      <c r="S10" s="81">
        <f>IF(R12=0,0,R11/R12*100)</f>
        <v>100</v>
      </c>
      <c r="T10" s="78" t="s">
        <v>231</v>
      </c>
      <c r="U10" s="81">
        <f>IF(T12=0,0,T11/T12*100)</f>
        <v>100</v>
      </c>
      <c r="V10" s="78" t="s">
        <v>232</v>
      </c>
      <c r="W10" s="81">
        <f>IF(V12=0,0,V11/V12*100)</f>
        <v>80</v>
      </c>
      <c r="X10" s="78" t="s">
        <v>251</v>
      </c>
      <c r="Y10" s="81">
        <f>IF(X12=0,0,X11/X12*100)</f>
        <v>33.333333333333329</v>
      </c>
      <c r="Z10" s="65"/>
      <c r="AA10" s="65"/>
      <c r="AB10" s="66"/>
      <c r="AC10" s="65"/>
      <c r="AD10" s="65"/>
    </row>
    <row r="11" spans="1:30" s="67" customFormat="1" ht="15" customHeight="1" x14ac:dyDescent="0.25">
      <c r="A11" s="5" t="s">
        <v>188</v>
      </c>
      <c r="B11" s="113">
        <v>8</v>
      </c>
      <c r="C11" s="113"/>
      <c r="D11" s="113">
        <v>0</v>
      </c>
      <c r="E11" s="113"/>
      <c r="F11" s="113">
        <v>7</v>
      </c>
      <c r="G11" s="113"/>
      <c r="H11" s="114">
        <v>15</v>
      </c>
      <c r="I11" s="114"/>
      <c r="J11" s="114">
        <v>28</v>
      </c>
      <c r="K11" s="114"/>
      <c r="L11" s="125">
        <v>4</v>
      </c>
      <c r="M11" s="125"/>
      <c r="N11" s="104">
        <v>0</v>
      </c>
      <c r="O11" s="104"/>
      <c r="P11" s="105">
        <v>8</v>
      </c>
      <c r="Q11" s="105"/>
      <c r="R11" s="105">
        <v>15</v>
      </c>
      <c r="S11" s="105"/>
      <c r="T11" s="105">
        <v>7</v>
      </c>
      <c r="U11" s="105"/>
      <c r="V11" s="105">
        <v>4</v>
      </c>
      <c r="W11" s="105"/>
      <c r="X11" s="105">
        <v>3</v>
      </c>
      <c r="Y11" s="105"/>
      <c r="Z11" s="65">
        <f>MAX(B11,D11,F11,H11,J11,L11,N11,P11,R11,T11,V11,X11)</f>
        <v>28</v>
      </c>
      <c r="AA11" s="65">
        <f>MIN(B11,D11,F11,H11,J11,L11,N11,P11,R11,T11,V11,X11)</f>
        <v>0</v>
      </c>
      <c r="AB11" s="66"/>
      <c r="AC11" s="65"/>
      <c r="AD11" s="65"/>
    </row>
    <row r="12" spans="1:30" s="67" customFormat="1" ht="15" customHeight="1" x14ac:dyDescent="0.25">
      <c r="A12" s="5" t="s">
        <v>189</v>
      </c>
      <c r="B12" s="113">
        <v>8</v>
      </c>
      <c r="C12" s="113"/>
      <c r="D12" s="113">
        <v>0</v>
      </c>
      <c r="E12" s="113"/>
      <c r="F12" s="113">
        <v>19</v>
      </c>
      <c r="G12" s="113"/>
      <c r="H12" s="114">
        <v>15</v>
      </c>
      <c r="I12" s="114"/>
      <c r="J12" s="114">
        <v>28</v>
      </c>
      <c r="K12" s="114"/>
      <c r="L12" s="125">
        <v>4</v>
      </c>
      <c r="M12" s="125"/>
      <c r="N12" s="104">
        <v>0</v>
      </c>
      <c r="O12" s="104"/>
      <c r="P12" s="105">
        <v>8</v>
      </c>
      <c r="Q12" s="105"/>
      <c r="R12" s="105">
        <v>15</v>
      </c>
      <c r="S12" s="105"/>
      <c r="T12" s="105">
        <v>7</v>
      </c>
      <c r="U12" s="105"/>
      <c r="V12" s="105">
        <v>5</v>
      </c>
      <c r="W12" s="105"/>
      <c r="X12" s="105">
        <v>9</v>
      </c>
      <c r="Y12" s="105"/>
      <c r="Z12" s="65">
        <f>MAX(B12,D12,F12,H12,J12,L12,N12,P12,R12,T12,V12,X12)</f>
        <v>28</v>
      </c>
      <c r="AA12" s="65">
        <f>MIN(B12,D12,F12,H12,J12,L12,N12,P12,R12,T12,V12,X12)</f>
        <v>0</v>
      </c>
      <c r="AB12" s="66"/>
      <c r="AC12" s="65"/>
      <c r="AD12" s="65"/>
    </row>
    <row r="13" spans="1:30" s="67" customFormat="1" x14ac:dyDescent="0.25">
      <c r="A13" s="5" t="s">
        <v>36</v>
      </c>
      <c r="B13" s="72">
        <v>11033840</v>
      </c>
      <c r="C13" s="81">
        <f>IF($Z13=0,0,IF(OR(B$5=0,ISBLANK(B$5)),0,(B13/B$5)/$Z13*100))</f>
        <v>4.467787413259428</v>
      </c>
      <c r="D13" s="72">
        <v>0</v>
      </c>
      <c r="E13" s="81">
        <f>IF($Z13=0,0,IF(OR(D$5=0,ISBLANK(D$5)),0,(D13/D$5)/$Z13*100))</f>
        <v>0</v>
      </c>
      <c r="F13" s="77">
        <v>328000</v>
      </c>
      <c r="G13" s="81">
        <f>IF($Z13=0,0,IF(OR(F$5=0,ISBLANK(F$5)),0,(F13/F$5)/$Z13*100))</f>
        <v>1.2917432950055769</v>
      </c>
      <c r="H13" s="73">
        <v>0</v>
      </c>
      <c r="I13" s="81">
        <f>IF($Z13=0,0,IF(OR(H$5=0,ISBLANK(H$5)),0,(H13/H$5)/$Z13*100))</f>
        <v>0</v>
      </c>
      <c r="J13" s="73">
        <v>64</v>
      </c>
      <c r="K13" s="81">
        <f>IF($Z13=0,0,IF(OR(J$5=0,ISBLANK(J$5)),0,(J13/J$5)/$Z13*100))</f>
        <v>6.7315843835656782E-4</v>
      </c>
      <c r="L13" s="73">
        <v>600000</v>
      </c>
      <c r="M13" s="81">
        <f>IF($Z13=0,0,IF(OR(L$5=0,ISBLANK(L$5)),0,(L13/L$5)/$Z13*100))</f>
        <v>3.6098867578524061</v>
      </c>
      <c r="N13" s="53">
        <v>0</v>
      </c>
      <c r="O13" s="82">
        <f>IF($Z13=0,0,IF(OR(N$5=0,ISBLANK(N$5)),0,(N13/N$5)/$Z13*100))</f>
        <v>0</v>
      </c>
      <c r="P13" s="54">
        <v>357087</v>
      </c>
      <c r="Q13" s="81">
        <f>IF($Z13=0,0,IF(OR(P$5=0,ISBLANK(P$5)),0,(P13/P$5)/$Z13*100))</f>
        <v>2.351401923807853</v>
      </c>
      <c r="R13" s="54">
        <v>451009.08</v>
      </c>
      <c r="S13" s="81">
        <f>IF($Z13=0,0,IF(OR(R$5=0,ISBLANK(R$5)),0,(R13/R$5)/$Z13*100))</f>
        <v>27.269230769230766</v>
      </c>
      <c r="T13" s="54">
        <v>40750</v>
      </c>
      <c r="U13" s="81">
        <f>IF($Z13=0,0,IF(OR(T$5=0,ISBLANK(T$5)),0,(T13/T$5)/$Z13*100))</f>
        <v>0.31463133777538738</v>
      </c>
      <c r="V13" s="54">
        <v>206.8</v>
      </c>
      <c r="W13" s="81">
        <f>IF($Z13=0,0,IF(OR(V$5=0,ISBLANK(V$5)),0,(V13/V$5)/$Z13*100))</f>
        <v>1.3472167011092909E-3</v>
      </c>
      <c r="X13" s="54">
        <v>17143308</v>
      </c>
      <c r="Y13" s="81">
        <f>IF($Z13=0,0,IF(OR(X$5=0,ISBLANK(X$5)),0,(X13/X$5)/$Z13*100))</f>
        <v>100</v>
      </c>
      <c r="Z13" s="65">
        <f>MAX(IF(ISBLANK($B$5),0,B13/$B$5),IF(ISBLANK($D$5),0,D13/$D$5),IF(ISBLANK($F$5),0,F13/$F$5),IF(ISBLANK($H$5),0,H13/$H$5),IF(ISBLANK($J$5),0,J13/$J$5),IF(ISBLANK($L$5),0,L13/$L$5),IF(ISBLANK($N$5),0,N13/$N$5),IF(ISBLANK($P$5),0,P13/$P$5),IF(ISBLANK($R$5),0,R13/$R$5),IF(ISBLANK($T$5),0,T13/$T$5),IF(ISBLANK($V$5),0,V13/$V$5),IF(ISBLANK($X$5),0,X13/$X$5))</f>
        <v>234</v>
      </c>
      <c r="AA13" s="65">
        <f>MIN(IF(ISBLANK($B$5),0,B13/$B$5),IF(ISBLANK($D$5),0,D13/$D$5),IF(ISBLANK($F$5),0,F13/$F$5),IF(ISBLANK($H$5),0,H13/$H$5),IF(ISBLANK($J$5),0,J13/$J$5),IF(ISBLANK($L$5),0,L13/$L$5),IF(ISBLANK($N$5),0,N13/$N$5),IF(ISBLANK($P$5),0,P13/$P$5),IF(ISBLANK($R$5),0,R13/$R$5),IF(ISBLANK($T$5),0,T13/$T$5),IF(ISBLANK($V$5),0,V13/$V$5),IF(ISBLANK($X$5),0,X13/$X$5))</f>
        <v>0</v>
      </c>
      <c r="AB13" s="66"/>
      <c r="AC13" s="65"/>
      <c r="AD13" s="65"/>
    </row>
    <row r="14" spans="1:30" s="67" customFormat="1" x14ac:dyDescent="0.25">
      <c r="A14" s="5" t="s">
        <v>37</v>
      </c>
      <c r="B14" s="72">
        <v>0</v>
      </c>
      <c r="C14" s="81">
        <f>IF($Z14=0,0,IF(OR(B$5=0,ISBLANK(B$5)),0,(B14/B$5)/$Z14*100))</f>
        <v>0</v>
      </c>
      <c r="D14" s="72">
        <v>0</v>
      </c>
      <c r="E14" s="81">
        <f>IF($Z14=0,0,IF(OR(D$5=0,ISBLANK(D$5)),0,(D14/D$5)/$Z14*100))</f>
        <v>0</v>
      </c>
      <c r="F14" s="77">
        <v>0</v>
      </c>
      <c r="G14" s="81">
        <f>IF($Z14=0,0,IF(OR(F$5=0,ISBLANK(F$5)),0,(F14/F$5)/$Z14*100))</f>
        <v>0</v>
      </c>
      <c r="H14" s="73">
        <v>0</v>
      </c>
      <c r="I14" s="81">
        <f>IF($Z14=0,0,IF(OR(H$5=0,ISBLANK(H$5)),0,(H14/H$5)/$Z14*100))</f>
        <v>0</v>
      </c>
      <c r="J14" s="73">
        <v>0</v>
      </c>
      <c r="K14" s="81">
        <f>IF($Z14=0,0,IF(OR(J$5=0,ISBLANK(J$5)),0,(J14/J$5)/$Z14*100))</f>
        <v>0</v>
      </c>
      <c r="L14" s="73">
        <v>0</v>
      </c>
      <c r="M14" s="81">
        <f>IF($Z14=0,0,IF(OR(L$5=0,ISBLANK(L$5)),0,(L14/L$5)/$Z14*100))</f>
        <v>0</v>
      </c>
      <c r="N14" s="53">
        <v>0</v>
      </c>
      <c r="O14" s="82">
        <f>IF($Z14=0,0,IF(OR(N$5=0,ISBLANK(N$5)),0,(N14/N$5)/$Z14*100))</f>
        <v>0</v>
      </c>
      <c r="P14" s="54">
        <v>0</v>
      </c>
      <c r="Q14" s="81">
        <f>IF($Z14=0,0,IF(OR(P$5=0,ISBLANK(P$5)),0,(P14/P$5)/$Z14*100))</f>
        <v>0</v>
      </c>
      <c r="R14" s="54">
        <v>0</v>
      </c>
      <c r="S14" s="81">
        <f>IF($Z14=0,0,IF(OR(R$5=0,ISBLANK(R$5)),0,(R14/R$5)/$Z14*100))</f>
        <v>0</v>
      </c>
      <c r="T14" s="54">
        <v>0</v>
      </c>
      <c r="U14" s="81">
        <f>IF($Z14=0,0,IF(OR(T$5=0,ISBLANK(T$5)),0,(T14/T$5)/$Z14*100))</f>
        <v>0</v>
      </c>
      <c r="V14" s="54">
        <v>0</v>
      </c>
      <c r="W14" s="81">
        <f>IF($Z14=0,0,IF(OR(V$5=0,ISBLANK(V$5)),0,(V14/V$5)/$Z14*100))</f>
        <v>0</v>
      </c>
      <c r="X14" s="54">
        <v>1978074</v>
      </c>
      <c r="Y14" s="81">
        <f>IF($Z14=0,0,IF(OR(X$5=0,ISBLANK(X$5)),0,(X14/X$5)/$Z14*100))</f>
        <v>1.3649641014441319E-3</v>
      </c>
      <c r="Z14" s="65">
        <f>MAX(B14,D14,F14,H14,J14,L14,N14,P14,R14,T14,V14,X14)</f>
        <v>1978074</v>
      </c>
      <c r="AA14" s="65">
        <f>MIN(B14,D14,F14,H14,J14,L14,N14,P14,R14,T14,V14,X14)</f>
        <v>0</v>
      </c>
      <c r="AB14" s="66"/>
      <c r="AC14" s="65"/>
      <c r="AD14" s="65"/>
    </row>
    <row r="15" spans="1:30" s="67" customFormat="1" x14ac:dyDescent="0.25">
      <c r="A15" s="5" t="s">
        <v>289</v>
      </c>
      <c r="B15" s="72" t="s">
        <v>227</v>
      </c>
      <c r="C15" s="81">
        <f>IF(B17=0,0,B16/B17*100)</f>
        <v>0</v>
      </c>
      <c r="D15" s="72" t="s">
        <v>227</v>
      </c>
      <c r="E15" s="81">
        <f>IF(D17=0,0,D16/D17*100)</f>
        <v>0</v>
      </c>
      <c r="F15" s="77" t="s">
        <v>227</v>
      </c>
      <c r="G15" s="81">
        <f>IF(F17=0,0,F16/F17*100)</f>
        <v>100</v>
      </c>
      <c r="H15" s="73" t="s">
        <v>227</v>
      </c>
      <c r="I15" s="81">
        <f>IF(H17=0,0,H16/H17*100)</f>
        <v>0</v>
      </c>
      <c r="J15" s="73" t="s">
        <v>227</v>
      </c>
      <c r="K15" s="81">
        <f>IF(J17=0,0,J16/J17*100)</f>
        <v>0</v>
      </c>
      <c r="L15" s="73" t="s">
        <v>227</v>
      </c>
      <c r="M15" s="81">
        <f>IF(L17=0,0,L16/L17*100)</f>
        <v>100</v>
      </c>
      <c r="N15" s="53" t="s">
        <v>227</v>
      </c>
      <c r="O15" s="82">
        <f>IF(N17=0,0,N16/N17*100)</f>
        <v>0</v>
      </c>
      <c r="P15" s="54" t="s">
        <v>227</v>
      </c>
      <c r="Q15" s="81">
        <f>IF(P17=0,0,P16/P17*100)</f>
        <v>0</v>
      </c>
      <c r="R15" s="54" t="s">
        <v>227</v>
      </c>
      <c r="S15" s="81">
        <f>IF(R17=0,0,R16/R17*100)</f>
        <v>0</v>
      </c>
      <c r="T15" s="54" t="s">
        <v>227</v>
      </c>
      <c r="U15" s="81">
        <f>IF(T17=0,0,T16/T17*100)</f>
        <v>0</v>
      </c>
      <c r="V15" s="54" t="s">
        <v>227</v>
      </c>
      <c r="W15" s="81">
        <f>IF(V17=0,0,V16/V17*100)</f>
        <v>100</v>
      </c>
      <c r="X15" s="54" t="s">
        <v>227</v>
      </c>
      <c r="Y15" s="81">
        <f>IF(X17=0,0,X16/X17*100)</f>
        <v>0</v>
      </c>
      <c r="Z15" s="65"/>
      <c r="AA15" s="65"/>
      <c r="AB15" s="66"/>
      <c r="AC15" s="65"/>
      <c r="AD15" s="65"/>
    </row>
    <row r="16" spans="1:30" s="67" customFormat="1" x14ac:dyDescent="0.25">
      <c r="A16" s="5" t="s">
        <v>290</v>
      </c>
      <c r="B16" s="97">
        <v>0</v>
      </c>
      <c r="C16" s="97"/>
      <c r="D16" s="97">
        <v>0</v>
      </c>
      <c r="E16" s="97"/>
      <c r="F16" s="97">
        <v>2</v>
      </c>
      <c r="G16" s="97"/>
      <c r="H16" s="97">
        <v>0</v>
      </c>
      <c r="I16" s="97"/>
      <c r="J16" s="97">
        <v>0</v>
      </c>
      <c r="K16" s="97"/>
      <c r="L16" s="97">
        <v>3</v>
      </c>
      <c r="M16" s="97"/>
      <c r="N16" s="95">
        <v>0</v>
      </c>
      <c r="O16" s="95"/>
      <c r="P16" s="97">
        <v>0</v>
      </c>
      <c r="Q16" s="97"/>
      <c r="R16" s="97">
        <v>0</v>
      </c>
      <c r="S16" s="97"/>
      <c r="T16" s="97">
        <v>0</v>
      </c>
      <c r="U16" s="97"/>
      <c r="V16" s="97">
        <v>2</v>
      </c>
      <c r="W16" s="97"/>
      <c r="X16" s="97">
        <v>0</v>
      </c>
      <c r="Y16" s="97"/>
      <c r="Z16" s="65"/>
      <c r="AA16" s="65"/>
      <c r="AB16" s="66"/>
      <c r="AC16" s="65"/>
      <c r="AD16" s="65"/>
    </row>
    <row r="17" spans="1:30" s="67" customFormat="1" x14ac:dyDescent="0.25">
      <c r="A17" s="5" t="s">
        <v>291</v>
      </c>
      <c r="B17" s="97">
        <v>0</v>
      </c>
      <c r="C17" s="97"/>
      <c r="D17" s="97">
        <v>0</v>
      </c>
      <c r="E17" s="97"/>
      <c r="F17" s="97">
        <v>2</v>
      </c>
      <c r="G17" s="97"/>
      <c r="H17" s="97">
        <v>0</v>
      </c>
      <c r="I17" s="97"/>
      <c r="J17" s="97">
        <v>0</v>
      </c>
      <c r="K17" s="97"/>
      <c r="L17" s="97">
        <v>3</v>
      </c>
      <c r="M17" s="97"/>
      <c r="N17" s="95">
        <v>0</v>
      </c>
      <c r="O17" s="95"/>
      <c r="P17" s="97">
        <v>0</v>
      </c>
      <c r="Q17" s="97"/>
      <c r="R17" s="97">
        <v>0</v>
      </c>
      <c r="S17" s="97"/>
      <c r="T17" s="97">
        <v>0</v>
      </c>
      <c r="U17" s="97"/>
      <c r="V17" s="97">
        <v>2</v>
      </c>
      <c r="W17" s="97"/>
      <c r="X17" s="97">
        <v>0</v>
      </c>
      <c r="Y17" s="97"/>
      <c r="Z17" s="65"/>
      <c r="AA17" s="65"/>
      <c r="AB17" s="66"/>
      <c r="AC17" s="65"/>
      <c r="AD17" s="65"/>
    </row>
    <row r="18" spans="1:30" x14ac:dyDescent="0.25">
      <c r="A18" s="79" t="s">
        <v>22</v>
      </c>
      <c r="B18" s="110">
        <f>AVERAGE(C8,C9,C10,C13,C14,C15)</f>
        <v>50.744631235543238</v>
      </c>
      <c r="C18" s="111"/>
      <c r="D18" s="110">
        <f t="shared" ref="D18" si="0">AVERAGE(E8,E9,E10,E13,E14,E15)</f>
        <v>0</v>
      </c>
      <c r="E18" s="111"/>
      <c r="F18" s="110">
        <f t="shared" ref="F18" si="1">AVERAGE(G8,G9,G10,G13,G14,G15)</f>
        <v>41.792040966664423</v>
      </c>
      <c r="G18" s="111"/>
      <c r="H18" s="110">
        <f t="shared" ref="H18" si="2">AVERAGE(I8,I9,I10,I13,I14,I15)</f>
        <v>38.608283875635856</v>
      </c>
      <c r="I18" s="111"/>
      <c r="J18" s="110">
        <f>AVERAGE(K8,K9,K10,K13,K14,K15)</f>
        <v>37.604273743201958</v>
      </c>
      <c r="K18" s="111"/>
      <c r="L18" s="110">
        <f>AVERAGE(M8,M9,M10,M13,M14,M15)</f>
        <v>52.926165288391282</v>
      </c>
      <c r="M18" s="111"/>
      <c r="N18" s="98">
        <f>AVERAGE(O8,O9,O10,O13,O14,O15)</f>
        <v>0</v>
      </c>
      <c r="O18" s="99"/>
      <c r="P18" s="98">
        <f>AVERAGE(Q8,Q9,Q10,Q13,Q14,Q15)</f>
        <v>36.65830240718735</v>
      </c>
      <c r="Q18" s="99"/>
      <c r="R18" s="98">
        <f>AVERAGE(S8,S9,S10,S13,S14,S15)</f>
        <v>42.193161794188995</v>
      </c>
      <c r="S18" s="99"/>
      <c r="T18" s="98">
        <f>AVERAGE(U8,U9,U10,U13,U14,U15)</f>
        <v>39.579937358242951</v>
      </c>
      <c r="U18" s="99"/>
      <c r="V18" s="98">
        <f>AVERAGE(W8,W9,W10,W13,W14,W15)</f>
        <v>48.975446355792606</v>
      </c>
      <c r="W18" s="99"/>
      <c r="X18" s="98">
        <f>AVERAGE(Y8,Y9,Y10,Y13,Y14,Y15)</f>
        <v>44.300864332692349</v>
      </c>
      <c r="Y18" s="99"/>
      <c r="Z18" s="3"/>
      <c r="AA18" s="3"/>
      <c r="AB18" s="4"/>
      <c r="AC18" s="3"/>
      <c r="AD18" s="3"/>
    </row>
    <row r="19" spans="1:30" x14ac:dyDescent="0.25">
      <c r="A19" s="119" t="s">
        <v>10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51"/>
      <c r="O19" s="51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3"/>
      <c r="AA19" s="3"/>
      <c r="AB19" s="4">
        <v>0.7</v>
      </c>
      <c r="AC19" s="3">
        <f>AB19*100</f>
        <v>70</v>
      </c>
      <c r="AD19" s="3"/>
    </row>
    <row r="20" spans="1:30" s="67" customFormat="1" ht="60" x14ac:dyDescent="0.25">
      <c r="A20" s="18" t="s">
        <v>41</v>
      </c>
      <c r="B20" s="78" t="s">
        <v>243</v>
      </c>
      <c r="C20" s="81">
        <f>IF(B22=0,0,(B21/B22)*100)</f>
        <v>61.389337641357024</v>
      </c>
      <c r="D20" s="78" t="s">
        <v>262</v>
      </c>
      <c r="E20" s="81">
        <f>IF(D22=0,0,(D21/D22)*100)</f>
        <v>0</v>
      </c>
      <c r="F20" s="78" t="s">
        <v>201</v>
      </c>
      <c r="G20" s="81">
        <f>IF(F22=0,0,(F21/F22)*100)</f>
        <v>0</v>
      </c>
      <c r="H20" s="78" t="s">
        <v>202</v>
      </c>
      <c r="I20" s="81">
        <f>IF(H22=0,0,(H21/H22)*100)</f>
        <v>8.3780706035464441</v>
      </c>
      <c r="J20" s="78" t="s">
        <v>203</v>
      </c>
      <c r="K20" s="81">
        <f>IF(J22=0,0,(J21/J22)*100)</f>
        <v>18.313953488372093</v>
      </c>
      <c r="L20" s="78" t="s">
        <v>204</v>
      </c>
      <c r="M20" s="81">
        <f>IF(L22=0,0,(L21/L22)*100)</f>
        <v>32.467532467532465</v>
      </c>
      <c r="N20" s="78" t="s">
        <v>269</v>
      </c>
      <c r="O20" s="82">
        <f>IF(N22=0,0,(N21/N22)*100)</f>
        <v>0</v>
      </c>
      <c r="P20" s="78" t="s">
        <v>205</v>
      </c>
      <c r="Q20" s="80">
        <f>IF(P22=0,0,(P21/P22)*100)</f>
        <v>0</v>
      </c>
      <c r="R20" s="78" t="s">
        <v>315</v>
      </c>
      <c r="S20" s="81">
        <f>IF(R22=0,0,(R21/R22)*100)</f>
        <v>0</v>
      </c>
      <c r="T20" s="78" t="s">
        <v>246</v>
      </c>
      <c r="U20" s="81">
        <f>IF(T22=0,0,(T21/T22)*100)</f>
        <v>0</v>
      </c>
      <c r="V20" s="78" t="s">
        <v>234</v>
      </c>
      <c r="W20" s="81">
        <f>IF(V22=0,0,(V21/V22)*100)</f>
        <v>51.502145922746777</v>
      </c>
      <c r="X20" s="78" t="s">
        <v>252</v>
      </c>
      <c r="Y20" s="81">
        <f>IF(X22=0,0,(X21/X22)*100)</f>
        <v>1.5957446808510638</v>
      </c>
      <c r="Z20" s="65">
        <f>MAX(IF(OR(B22=0,ISBLANK(B22)),0,B21/B22),IF(OR(D22=0,ISBLANK(B22)),0,D21/D22),IF(OR(F22=0,ISBLANK(B22)),0,F21/F22),IF(OR(H22=0,ISBLANK(B22)),0,H21/H22),IF(OR(J22=0,ISBLANK(B22)),0,J21/J22),IF(OR(L22=0,ISBLANK(B22)),0,L21/L22),IF(OR(N22=0,ISBLANK(N22)),0,N21/N22),IF(OR(P22=0,ISBLANK(P22)),0,P21/P22),IF(OR(R22=0,ISBLANK(R22)),0,R21/R22),IF(OR(T22=0,ISBLANK(T22)),0,T21/T22),IF(OR(V22=0,ISBLANK(V22)),0,V21/V22),IF(OR(X22=0,ISBLANK(X22)),0,X21/X22))</f>
        <v>0.61389337641357022</v>
      </c>
      <c r="AA20" s="68">
        <f>MIN(IF(OR(B22=0,ISBLANK(B22)),0,B21/B22),IF(OR(D22=0,ISBLANK(B22)),0,D21/D22),IF(OR(F22=0,ISBLANK(B22)),0,F21/F22),IF(OR(H22=0,ISBLANK(B22)),0,H21/H22),IF(OR(J22=0,ISBLANK(B22)),0,J21/J22),IF(OR(L22=0,ISBLANK(B22)),0,L21/L22),IF(OR(N22=0,ISBLANK(N22)),0,N21/N22),IF(OR(P22=0,ISBLANK(P22)),0,P21/P22),IF(OR(R22=0,ISBLANK(R22)),0,R21/R22),IF(OR(T22=0,ISBLANK(T22)),0,T21/T22),IF(OR(V22=0,ISBLANK(V22)),0,V21/V22),IF(OR(X22=0,ISBLANK(X22)),0,X21/X22))</f>
        <v>0</v>
      </c>
      <c r="AB20" s="66"/>
      <c r="AC20" s="65"/>
      <c r="AD20" s="65"/>
    </row>
    <row r="21" spans="1:30" s="67" customFormat="1" ht="15" customHeight="1" x14ac:dyDescent="0.25">
      <c r="A21" s="18" t="s">
        <v>24</v>
      </c>
      <c r="B21" s="105">
        <v>3800</v>
      </c>
      <c r="C21" s="105"/>
      <c r="D21" s="113">
        <v>0</v>
      </c>
      <c r="E21" s="113"/>
      <c r="F21" s="113">
        <v>0</v>
      </c>
      <c r="G21" s="113"/>
      <c r="H21" s="114">
        <v>515</v>
      </c>
      <c r="I21" s="114"/>
      <c r="J21" s="114">
        <v>63</v>
      </c>
      <c r="K21" s="114"/>
      <c r="L21" s="113">
        <v>150</v>
      </c>
      <c r="M21" s="113"/>
      <c r="N21" s="104">
        <v>0</v>
      </c>
      <c r="O21" s="104"/>
      <c r="P21" s="105">
        <v>0</v>
      </c>
      <c r="Q21" s="105"/>
      <c r="R21" s="105">
        <v>0</v>
      </c>
      <c r="S21" s="105"/>
      <c r="T21" s="105">
        <v>0</v>
      </c>
      <c r="U21" s="105"/>
      <c r="V21" s="105">
        <v>120</v>
      </c>
      <c r="W21" s="105"/>
      <c r="X21" s="105">
        <v>9</v>
      </c>
      <c r="Y21" s="105"/>
      <c r="Z21" s="65">
        <f>MAX(B21,D21,F21,H21,J21,L21,N21,P21,R21,T21,V21,X21)</f>
        <v>3800</v>
      </c>
      <c r="AA21" s="65">
        <f>MIN(B21,D21,F21,H21,J21,L21,N21,P21,R21,T21,V21,X21)</f>
        <v>0</v>
      </c>
      <c r="AB21" s="66"/>
      <c r="AC21" s="65"/>
      <c r="AD21" s="65"/>
    </row>
    <row r="22" spans="1:30" s="67" customFormat="1" ht="15" customHeight="1" x14ac:dyDescent="0.25">
      <c r="A22" s="18" t="s">
        <v>25</v>
      </c>
      <c r="B22" s="105">
        <v>6190</v>
      </c>
      <c r="C22" s="105"/>
      <c r="D22" s="113">
        <v>0</v>
      </c>
      <c r="E22" s="113"/>
      <c r="F22" s="113">
        <v>721</v>
      </c>
      <c r="G22" s="113"/>
      <c r="H22" s="114">
        <v>6147</v>
      </c>
      <c r="I22" s="114"/>
      <c r="J22" s="114">
        <v>344</v>
      </c>
      <c r="K22" s="114"/>
      <c r="L22" s="113">
        <v>462</v>
      </c>
      <c r="M22" s="113"/>
      <c r="N22" s="104">
        <v>0</v>
      </c>
      <c r="O22" s="104"/>
      <c r="P22" s="105">
        <v>857</v>
      </c>
      <c r="Q22" s="105"/>
      <c r="R22" s="105">
        <v>90</v>
      </c>
      <c r="S22" s="105"/>
      <c r="T22" s="105">
        <v>313</v>
      </c>
      <c r="U22" s="105"/>
      <c r="V22" s="105">
        <v>233</v>
      </c>
      <c r="W22" s="105"/>
      <c r="X22" s="105">
        <v>564</v>
      </c>
      <c r="Y22" s="105"/>
      <c r="Z22" s="65">
        <f>MAX(B22,D22,F22,H22,J22,L22,N22,P22,R22,T22,V22,X22)</f>
        <v>6190</v>
      </c>
      <c r="AA22" s="65">
        <f>MIN(B22,D22,F22,H22,J22,L22,N22,P22,R22,T22,V22,X22)</f>
        <v>0</v>
      </c>
      <c r="AB22" s="66"/>
      <c r="AC22" s="65"/>
      <c r="AD22" s="65"/>
    </row>
    <row r="23" spans="1:30" s="67" customFormat="1" ht="30" x14ac:dyDescent="0.25">
      <c r="A23" s="86" t="s">
        <v>178</v>
      </c>
      <c r="B23" s="78" t="s">
        <v>211</v>
      </c>
      <c r="C23" s="81">
        <f>IF(B25=0,0,(B24/B25)*100)</f>
        <v>0</v>
      </c>
      <c r="D23" s="78" t="s">
        <v>263</v>
      </c>
      <c r="E23" s="81">
        <f>IF(D25=0,0,(D24/D25)*100)</f>
        <v>0</v>
      </c>
      <c r="F23" s="78" t="s">
        <v>201</v>
      </c>
      <c r="G23" s="81">
        <f>IF(F25=0,0,(F24/F25)*100)</f>
        <v>0</v>
      </c>
      <c r="H23" s="78" t="s">
        <v>313</v>
      </c>
      <c r="I23" s="81">
        <f>IF(H25=0,0,(H24/H25)*100)</f>
        <v>0</v>
      </c>
      <c r="J23" s="78" t="s">
        <v>203</v>
      </c>
      <c r="K23" s="81">
        <f>IF(J25=0,0,(J24/J25)*100)</f>
        <v>18.862275449101794</v>
      </c>
      <c r="L23" s="78" t="s">
        <v>212</v>
      </c>
      <c r="M23" s="81">
        <f>IF(L25=0,0,(L24/L25)*100)</f>
        <v>0</v>
      </c>
      <c r="N23" s="78" t="s">
        <v>270</v>
      </c>
      <c r="O23" s="82">
        <f>IF(N25=0,0,(N24/N25)*100)</f>
        <v>0</v>
      </c>
      <c r="P23" s="78" t="s">
        <v>205</v>
      </c>
      <c r="Q23" s="81">
        <f>IF(P25=0,0,(P24/P25)*100)</f>
        <v>0</v>
      </c>
      <c r="R23" s="78" t="s">
        <v>315</v>
      </c>
      <c r="S23" s="81">
        <f>IF(R25=0,0,(R24/R25)*100)</f>
        <v>0</v>
      </c>
      <c r="T23" s="78" t="s">
        <v>246</v>
      </c>
      <c r="U23" s="81">
        <f>IF(T25=0,0,(T24/T25)*100)</f>
        <v>0</v>
      </c>
      <c r="V23" s="78" t="s">
        <v>235</v>
      </c>
      <c r="W23" s="81">
        <f>IF(V25=0,0,(V24/V25)*100)</f>
        <v>0</v>
      </c>
      <c r="X23" s="78" t="s">
        <v>206</v>
      </c>
      <c r="Y23" s="81">
        <f>IF(X25=0,0,(X24/X25)*100)</f>
        <v>0</v>
      </c>
      <c r="Z23" s="65"/>
      <c r="AA23" s="65"/>
      <c r="AB23" s="66"/>
      <c r="AC23" s="65"/>
      <c r="AD23" s="65"/>
    </row>
    <row r="24" spans="1:30" s="67" customFormat="1" ht="15" customHeight="1" x14ac:dyDescent="0.25">
      <c r="A24" s="18" t="s">
        <v>292</v>
      </c>
      <c r="B24" s="105">
        <v>0</v>
      </c>
      <c r="C24" s="105"/>
      <c r="D24" s="113">
        <v>0</v>
      </c>
      <c r="E24" s="113"/>
      <c r="F24" s="113">
        <v>0</v>
      </c>
      <c r="G24" s="113"/>
      <c r="H24" s="114">
        <v>0</v>
      </c>
      <c r="I24" s="114"/>
      <c r="J24" s="114">
        <v>63</v>
      </c>
      <c r="K24" s="114"/>
      <c r="L24" s="113">
        <v>0</v>
      </c>
      <c r="M24" s="113"/>
      <c r="N24" s="104">
        <v>0</v>
      </c>
      <c r="O24" s="104"/>
      <c r="P24" s="105">
        <v>0</v>
      </c>
      <c r="Q24" s="105"/>
      <c r="R24" s="105">
        <v>0</v>
      </c>
      <c r="S24" s="105"/>
      <c r="T24" s="105">
        <v>0</v>
      </c>
      <c r="U24" s="105"/>
      <c r="V24" s="105">
        <v>0</v>
      </c>
      <c r="W24" s="105"/>
      <c r="X24" s="105">
        <v>0</v>
      </c>
      <c r="Y24" s="105"/>
      <c r="Z24" s="65"/>
      <c r="AA24" s="65"/>
      <c r="AB24" s="66"/>
      <c r="AC24" s="65"/>
      <c r="AD24" s="65"/>
    </row>
    <row r="25" spans="1:30" s="67" customFormat="1" ht="15" customHeight="1" x14ac:dyDescent="0.25">
      <c r="A25" s="18" t="s">
        <v>293</v>
      </c>
      <c r="B25" s="105">
        <v>6190</v>
      </c>
      <c r="C25" s="105"/>
      <c r="D25" s="113">
        <v>0</v>
      </c>
      <c r="E25" s="113"/>
      <c r="F25" s="113">
        <v>721</v>
      </c>
      <c r="G25" s="113"/>
      <c r="H25" s="114">
        <v>6147</v>
      </c>
      <c r="I25" s="114"/>
      <c r="J25" s="114">
        <v>334</v>
      </c>
      <c r="K25" s="114"/>
      <c r="L25" s="113">
        <v>462</v>
      </c>
      <c r="M25" s="113"/>
      <c r="N25" s="104">
        <v>0</v>
      </c>
      <c r="O25" s="104"/>
      <c r="P25" s="105">
        <v>857</v>
      </c>
      <c r="Q25" s="105"/>
      <c r="R25" s="105">
        <v>90</v>
      </c>
      <c r="S25" s="105"/>
      <c r="T25" s="105">
        <v>313</v>
      </c>
      <c r="U25" s="105"/>
      <c r="V25" s="105">
        <v>233</v>
      </c>
      <c r="W25" s="105"/>
      <c r="X25" s="105">
        <v>564</v>
      </c>
      <c r="Y25" s="105"/>
      <c r="Z25" s="65"/>
      <c r="AA25" s="65"/>
      <c r="AB25" s="66"/>
      <c r="AC25" s="65"/>
      <c r="AD25" s="65"/>
    </row>
    <row r="26" spans="1:30" s="67" customFormat="1" ht="14.25" customHeight="1" x14ac:dyDescent="0.25">
      <c r="A26" s="5" t="s">
        <v>42</v>
      </c>
      <c r="B26" s="73">
        <v>128223000</v>
      </c>
      <c r="C26" s="81">
        <f>IF($Z26=0,0,IF(OR(B$5=0,ISBLANK(B$5)),0,(B26/B$5)/$Z26*100))</f>
        <v>54.61756536770519</v>
      </c>
      <c r="D26" s="72">
        <v>0</v>
      </c>
      <c r="E26" s="81">
        <f>IF($Z26=0,0,IF(OR(D$5=0,ISBLANK(D$5)),0,(D26/D$5)/$Z26*100))</f>
        <v>0</v>
      </c>
      <c r="F26" s="73">
        <v>0</v>
      </c>
      <c r="G26" s="81">
        <f>IF($Z26=0,0,IF(OR(F$5=0,ISBLANK(F$5)),0,(F26/F$5)/$Z26*100))</f>
        <v>0</v>
      </c>
      <c r="H26" s="73">
        <v>0</v>
      </c>
      <c r="I26" s="81">
        <f>IF($Z26=0,0,IF(OR(H$5=0,ISBLANK(H$5)),0,(H26/H$5)/$Z26*100))</f>
        <v>0</v>
      </c>
      <c r="J26" s="73">
        <v>0</v>
      </c>
      <c r="K26" s="81">
        <f>IF($Z26=0,0,IF(OR(J$5=0,ISBLANK(J$5)),0,(J26/J$5)/$Z26*100))</f>
        <v>0</v>
      </c>
      <c r="L26" s="73">
        <v>15800000</v>
      </c>
      <c r="M26" s="81">
        <f>IF($Z26=0,0,IF(OR(L$5=0,ISBLANK(L$5)),0,(L26/L$5)/$Z26*100))</f>
        <v>100</v>
      </c>
      <c r="N26" s="53">
        <v>0</v>
      </c>
      <c r="O26" s="82">
        <f>IF($Z26=0,0,IF(OR(N$5=0,ISBLANK(N$5)),0,(N26/N$5)/$Z26*100))</f>
        <v>0</v>
      </c>
      <c r="P26" s="54">
        <v>0</v>
      </c>
      <c r="Q26" s="81">
        <f>IF($Z26=0,0,IF(OR(P$5=0,ISBLANK(P$5)),0,(P26/P$5)/$Z26*100))</f>
        <v>0</v>
      </c>
      <c r="R26" s="54">
        <v>0</v>
      </c>
      <c r="S26" s="81">
        <f>IF($Z26=0,0,IF(OR(R$5=0,ISBLANK(R$5)),0,(R26/R$5)/$Z26*100))</f>
        <v>0</v>
      </c>
      <c r="T26" s="54">
        <v>0</v>
      </c>
      <c r="U26" s="81">
        <f>IF($Z26=0,0,IF(OR(T$5=0,ISBLANK(T$5)),0,(T26/T$5)/$Z26*100))</f>
        <v>0</v>
      </c>
      <c r="V26" s="54">
        <v>0</v>
      </c>
      <c r="W26" s="81">
        <f>IF($Z26=0,0,IF(OR(V$5=0,ISBLANK(V$5)),0,(V26/V$5)/$Z26*100))</f>
        <v>0</v>
      </c>
      <c r="X26" s="54">
        <v>0</v>
      </c>
      <c r="Y26" s="81">
        <f>IF($Z26=0,0,IF(OR(X$5=0,ISBLANK(X$5)),0,(X26/X$5)/$Z26*100))</f>
        <v>0</v>
      </c>
      <c r="Z26" s="65">
        <f>MAX(IF(ISBLANK($B$5),0,B26/$B$5),IF(ISBLANK($D$5),0,D26/$D$5),IF(ISBLANK($F$5),0,F26/$F$5),IF(ISBLANK($H$5),0,H26/$H$5),IF(ISBLANK($J$5),0,J26/$J$5),IF(ISBLANK($L$5),0,L26/$L$5),IF(ISBLANK($N$5),0,N26/$N$5),IF(ISBLANK($P$5),0,P26/$P$5),IF(ISBLANK($R$5),0,R26/$R$5),IF(ISBLANK($T$5),0,T26/$T$5),IF(ISBLANK($V$5),0,V26/$V$5),IF(ISBLANK($X$5),0,X26/$X$5))</f>
        <v>222.44122201886526</v>
      </c>
      <c r="AA26" s="65">
        <f>MIN(IF(ISBLANK($B$5),0,B26/$B$5),IF(ISBLANK($D$5),0,D26/$D$5),IF(ISBLANK($F$5),0,F26/$F$5),IF(ISBLANK($H$5),0,H26/$H$5),IF(ISBLANK($J$5),0,J26/$J$5),IF(ISBLANK($L$5),0,L26/$L$5),IF(ISBLANK($N$5),0,N26/$N$5),IF(ISBLANK($P$5),0,P26/$P$5),IF(ISBLANK($R$5),0,R26/$R$5),IF(ISBLANK($T$5),0,T26/$T$5),IF(ISBLANK($V$5),0,V26/$V$5),IF(ISBLANK($X$5),0,X26/$X$5))</f>
        <v>0</v>
      </c>
      <c r="AB26" s="66"/>
      <c r="AC26" s="65"/>
      <c r="AD26" s="65"/>
    </row>
    <row r="27" spans="1:30" s="67" customFormat="1" ht="14.25" customHeight="1" x14ac:dyDescent="0.25">
      <c r="A27" s="5" t="s">
        <v>43</v>
      </c>
      <c r="B27" s="72">
        <v>5000000</v>
      </c>
      <c r="C27" s="81">
        <f>IF($Z27=0,0,IF(OR(B$5=0,ISBLANK(B$5)),0,(B27/B$5)/$Z27*100))</f>
        <v>0.61366927494273138</v>
      </c>
      <c r="D27" s="72">
        <v>0</v>
      </c>
      <c r="E27" s="81">
        <f>IF($Z27=0,0,IF(OR(D$5=0,ISBLANK(D$5)),0,(D27/D$5)/$Z27*100))</f>
        <v>0</v>
      </c>
      <c r="F27" s="73">
        <v>0</v>
      </c>
      <c r="G27" s="81">
        <f>IF($Z27=0,0,IF(OR(F$5=0,ISBLANK(F$5)),0,(F27/F$5)/$Z27*100))</f>
        <v>0</v>
      </c>
      <c r="H27" s="73">
        <v>0</v>
      </c>
      <c r="I27" s="81">
        <f>IF($Z27=0,0,IF(OR(H$5=0,ISBLANK(H$5)),0,(H27/H$5)/$Z27*100))</f>
        <v>0</v>
      </c>
      <c r="J27" s="73">
        <v>0</v>
      </c>
      <c r="K27" s="81">
        <f>IF($Z27=0,0,IF(OR(J$5=0,ISBLANK(J$5)),0,(J27/J$5)/$Z27*100))</f>
        <v>0</v>
      </c>
      <c r="L27" s="73">
        <v>0</v>
      </c>
      <c r="M27" s="81">
        <f>IF($Z27=0,0,IF(OR(L$5=0,ISBLANK(L$5)),0,(L27/L$5)/$Z27*100))</f>
        <v>0</v>
      </c>
      <c r="N27" s="53">
        <v>0</v>
      </c>
      <c r="O27" s="82">
        <f>IF($Z27=0,0,IF(OR(N$5=0,ISBLANK(N$5)),0,(N27/N$5)/$Z27*100))</f>
        <v>0</v>
      </c>
      <c r="P27" s="54">
        <v>0</v>
      </c>
      <c r="Q27" s="81">
        <f>IF($Z27=0,0,IF(OR(P$5=0,ISBLANK(P$5)),0,(P27/P$5)/$Z27*100))</f>
        <v>0</v>
      </c>
      <c r="R27" s="54">
        <v>0</v>
      </c>
      <c r="S27" s="81">
        <f>IF($Z27=0,0,IF(OR(R$5=0,ISBLANK(R$5)),0,(R27/R$5)/$Z27*100))</f>
        <v>0</v>
      </c>
      <c r="T27" s="54">
        <v>0</v>
      </c>
      <c r="U27" s="81">
        <f>IF($Z27=0,0,IF(OR(T$5=0,ISBLANK(T$5)),0,(T27/T$5)/$Z27*100))</f>
        <v>0</v>
      </c>
      <c r="V27" s="54">
        <v>45414843.689999998</v>
      </c>
      <c r="W27" s="81">
        <f>IF($Z27=0,0,IF(OR(V$5=0,ISBLANK(V$5)),0,(V27/V$5)/$Z27*100))</f>
        <v>89.677461139896366</v>
      </c>
      <c r="X27" s="54">
        <v>56558264</v>
      </c>
      <c r="Y27" s="81">
        <f>IF($Z$27=0,0,(X27/X$5)/$Z$27*100)</f>
        <v>100</v>
      </c>
      <c r="Z27" s="65">
        <f>MAX(IF(ISBLANK($B$5),0,B27/$B$5),IF(ISBLANK($D$5),0,D27/$D$5),IF(ISBLANK($F$5),0,F27/$F$5),IF(ISBLANK($H$5),0,H27/$H$5),IF(ISBLANK($J$5),0,J27/$J$5),IF(ISBLANK($L$5),0,L27/$L$5),IF(ISBLANK($N$5),0,N27/$N$5),IF(ISBLANK($P$5),0,P27/$P$5),IF(ISBLANK($R$5),0,R27/$R$5),IF(ISBLANK($T$5),0,T27/$T$5),IF(ISBLANK($V$5),0,V27/$V$5),IF(ISBLANK($X$5),0,X27/$X$5))</f>
        <v>772</v>
      </c>
      <c r="AA27" s="65">
        <f>MIN(IF(ISBLANK($B$5),0,B27/$B$5),IF(ISBLANK($D$5),0,D27/$D$5),IF(ISBLANK($F$5),0,F27/$F$5),IF(ISBLANK($H$5),0,H27/$H$5),IF(ISBLANK($J$5),0,J27/$J$5),IF(ISBLANK($L$5),0,L27/$L$5),IF(ISBLANK($N$5),0,N27/$N$5),IF(ISBLANK($P$5),0,P27/$P$5),IF(ISBLANK($R$5),0,R27/$R$5),IF(ISBLANK($T$5),0,T27/$T$5),IF(ISBLANK($V$5),0,V27/$V$5),IF(ISBLANK($X$5),0,X27/$X$5))</f>
        <v>0</v>
      </c>
      <c r="AB27" s="66"/>
      <c r="AC27" s="65"/>
      <c r="AD27" s="65"/>
    </row>
    <row r="28" spans="1:30" s="67" customFormat="1" x14ac:dyDescent="0.25">
      <c r="A28" s="5" t="s">
        <v>294</v>
      </c>
      <c r="B28" s="72" t="s">
        <v>227</v>
      </c>
      <c r="C28" s="81">
        <f>IF(B30=0,0,B29/B30*100)</f>
        <v>200</v>
      </c>
      <c r="D28" s="72" t="s">
        <v>227</v>
      </c>
      <c r="E28" s="81">
        <f>IF(D30=0,0,D29/D30*100)</f>
        <v>0</v>
      </c>
      <c r="F28" s="77" t="s">
        <v>227</v>
      </c>
      <c r="G28" s="81">
        <f>IF(F30=0,0,F29/F30*100)</f>
        <v>0</v>
      </c>
      <c r="H28" s="73" t="s">
        <v>227</v>
      </c>
      <c r="I28" s="81">
        <f>IF(H30=0,0,H29/H30*100)</f>
        <v>0</v>
      </c>
      <c r="J28" s="73" t="s">
        <v>227</v>
      </c>
      <c r="K28" s="81">
        <f>IF(J30=0,0,J29/J30*100)</f>
        <v>100</v>
      </c>
      <c r="L28" s="73" t="s">
        <v>227</v>
      </c>
      <c r="M28" s="81">
        <f>IF(L30=0,0,L29/L30*100)</f>
        <v>0</v>
      </c>
      <c r="N28" s="53" t="s">
        <v>227</v>
      </c>
      <c r="O28" s="82">
        <f>IF(N30=0,0,N29/N30*100)</f>
        <v>0</v>
      </c>
      <c r="P28" s="54" t="s">
        <v>227</v>
      </c>
      <c r="Q28" s="81">
        <f>IF(P30=0,0,P29/P30*100)</f>
        <v>0</v>
      </c>
      <c r="R28" s="54" t="s">
        <v>227</v>
      </c>
      <c r="S28" s="81">
        <f>IF(R30=0,0,R29/R30*100)</f>
        <v>100</v>
      </c>
      <c r="T28" s="54" t="s">
        <v>227</v>
      </c>
      <c r="U28" s="81">
        <f>IF(T30=0,0,T29/T30*100)</f>
        <v>0</v>
      </c>
      <c r="V28" s="54" t="s">
        <v>227</v>
      </c>
      <c r="W28" s="81">
        <f>IF(V30=0,0,V29/V30*100)</f>
        <v>0</v>
      </c>
      <c r="X28" s="54"/>
      <c r="Y28" s="81">
        <f>IF(X30=0,0,X29/X30*100)</f>
        <v>0</v>
      </c>
      <c r="Z28" s="65"/>
      <c r="AA28" s="65"/>
      <c r="AB28" s="66"/>
      <c r="AC28" s="65"/>
      <c r="AD28" s="65"/>
    </row>
    <row r="29" spans="1:30" s="67" customFormat="1" x14ac:dyDescent="0.25">
      <c r="A29" s="5" t="s">
        <v>295</v>
      </c>
      <c r="B29" s="97">
        <v>2</v>
      </c>
      <c r="C29" s="97"/>
      <c r="D29" s="97">
        <v>0</v>
      </c>
      <c r="E29" s="97"/>
      <c r="F29" s="97">
        <v>0</v>
      </c>
      <c r="G29" s="97"/>
      <c r="H29" s="97">
        <v>0</v>
      </c>
      <c r="I29" s="97"/>
      <c r="J29" s="97">
        <v>1</v>
      </c>
      <c r="K29" s="97"/>
      <c r="L29" s="97">
        <v>0</v>
      </c>
      <c r="M29" s="97"/>
      <c r="N29" s="95">
        <v>0</v>
      </c>
      <c r="O29" s="95"/>
      <c r="P29" s="97">
        <v>0</v>
      </c>
      <c r="Q29" s="97"/>
      <c r="R29" s="97">
        <v>1</v>
      </c>
      <c r="S29" s="97"/>
      <c r="T29" s="97">
        <v>0</v>
      </c>
      <c r="U29" s="97"/>
      <c r="V29" s="97">
        <v>0</v>
      </c>
      <c r="W29" s="97"/>
      <c r="X29" s="97">
        <v>1</v>
      </c>
      <c r="Y29" s="97"/>
      <c r="Z29" s="65"/>
      <c r="AA29" s="65"/>
      <c r="AB29" s="66"/>
      <c r="AC29" s="65"/>
      <c r="AD29" s="65"/>
    </row>
    <row r="30" spans="1:30" s="67" customFormat="1" x14ac:dyDescent="0.25">
      <c r="A30" s="5" t="s">
        <v>296</v>
      </c>
      <c r="B30" s="97">
        <v>1</v>
      </c>
      <c r="C30" s="97"/>
      <c r="D30" s="97">
        <v>0</v>
      </c>
      <c r="E30" s="97"/>
      <c r="F30" s="97">
        <v>0</v>
      </c>
      <c r="G30" s="97"/>
      <c r="H30" s="97">
        <v>0</v>
      </c>
      <c r="I30" s="97"/>
      <c r="J30" s="97">
        <v>1</v>
      </c>
      <c r="K30" s="97"/>
      <c r="L30" s="97">
        <v>0</v>
      </c>
      <c r="M30" s="97"/>
      <c r="N30" s="95">
        <v>0</v>
      </c>
      <c r="O30" s="95"/>
      <c r="P30" s="97">
        <v>0</v>
      </c>
      <c r="Q30" s="97"/>
      <c r="R30" s="97">
        <v>1</v>
      </c>
      <c r="S30" s="97"/>
      <c r="T30" s="97">
        <v>0</v>
      </c>
      <c r="U30" s="97"/>
      <c r="V30" s="97">
        <v>0</v>
      </c>
      <c r="W30" s="97"/>
      <c r="X30" s="97">
        <v>0</v>
      </c>
      <c r="Y30" s="97"/>
      <c r="Z30" s="65"/>
      <c r="AA30" s="65"/>
      <c r="AB30" s="66"/>
      <c r="AC30" s="65"/>
      <c r="AD30" s="65"/>
    </row>
    <row r="31" spans="1:30" x14ac:dyDescent="0.25">
      <c r="A31" s="79" t="s">
        <v>23</v>
      </c>
      <c r="B31" s="110">
        <f>AVERAGE(C20,C23,C26,C27,C28)</f>
        <v>63.324114456800984</v>
      </c>
      <c r="C31" s="111"/>
      <c r="D31" s="110">
        <f t="shared" ref="D31" si="3">AVERAGE(E20,E23,E26,E27,E28)</f>
        <v>0</v>
      </c>
      <c r="E31" s="111"/>
      <c r="F31" s="110">
        <f t="shared" ref="F31" si="4">AVERAGE(G20,G23,G26,G27,G28)</f>
        <v>0</v>
      </c>
      <c r="G31" s="111"/>
      <c r="H31" s="110">
        <f t="shared" ref="H31" si="5">AVERAGE(I20,I23,I26,I27,I28)</f>
        <v>1.6756141207092887</v>
      </c>
      <c r="I31" s="111"/>
      <c r="J31" s="110">
        <f t="shared" ref="J31" si="6">AVERAGE(K20,K23,K26,K27,K28)</f>
        <v>27.435245787494779</v>
      </c>
      <c r="K31" s="111"/>
      <c r="L31" s="110">
        <f t="shared" ref="L31" si="7">AVERAGE(M20,M23,M26,M27,M28)</f>
        <v>26.493506493506494</v>
      </c>
      <c r="M31" s="111"/>
      <c r="N31" s="98">
        <f t="shared" ref="N31" si="8">AVERAGE(O20,O23,O26,O27,O28)</f>
        <v>0</v>
      </c>
      <c r="O31" s="99"/>
      <c r="P31" s="98">
        <f t="shared" ref="P31" si="9">AVERAGE(Q20,Q23,Q26,Q27,Q28)</f>
        <v>0</v>
      </c>
      <c r="Q31" s="99"/>
      <c r="R31" s="98">
        <f t="shared" ref="R31" si="10">AVERAGE(S20,S23,S26,S27,S28)</f>
        <v>20</v>
      </c>
      <c r="S31" s="99"/>
      <c r="T31" s="98">
        <f t="shared" ref="T31" si="11">AVERAGE(U20,U23,U26,U27,U28)</f>
        <v>0</v>
      </c>
      <c r="U31" s="99"/>
      <c r="V31" s="98">
        <f t="shared" ref="V31" si="12">AVERAGE(W20,W23,W26,W27,W28)</f>
        <v>28.235921412528626</v>
      </c>
      <c r="W31" s="99"/>
      <c r="X31" s="98">
        <f t="shared" ref="X31" si="13">AVERAGE(Y20,Y23,Y26,Y27,Y28)</f>
        <v>20.319148936170215</v>
      </c>
      <c r="Y31" s="99"/>
      <c r="Z31" s="3"/>
      <c r="AA31" s="3"/>
      <c r="AB31" s="4"/>
      <c r="AC31" s="3"/>
      <c r="AD31" s="3"/>
    </row>
    <row r="32" spans="1:30" x14ac:dyDescent="0.25">
      <c r="A32" s="116" t="s">
        <v>11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61"/>
      <c r="O32" s="61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3"/>
      <c r="AA32" s="3"/>
      <c r="AB32" s="4">
        <v>0.9</v>
      </c>
      <c r="AC32" s="3">
        <f>AB32*100</f>
        <v>90</v>
      </c>
      <c r="AD32" s="3"/>
    </row>
    <row r="33" spans="1:30" s="67" customFormat="1" x14ac:dyDescent="0.25">
      <c r="A33" s="55" t="s">
        <v>47</v>
      </c>
      <c r="B33" s="78" t="s">
        <v>18</v>
      </c>
      <c r="C33" s="81">
        <f>IF(B33="да",100,0)</f>
        <v>100</v>
      </c>
      <c r="D33" s="78" t="s">
        <v>19</v>
      </c>
      <c r="E33" s="81">
        <f>IF(D33="да",100,0)</f>
        <v>0</v>
      </c>
      <c r="F33" s="77" t="s">
        <v>18</v>
      </c>
      <c r="G33" s="81">
        <f>IF(F33="да",100,0)</f>
        <v>100</v>
      </c>
      <c r="H33" s="77" t="s">
        <v>18</v>
      </c>
      <c r="I33" s="81">
        <f>IF(H33="да",100,0)</f>
        <v>100</v>
      </c>
      <c r="J33" s="73" t="s">
        <v>18</v>
      </c>
      <c r="K33" s="81">
        <f>IF(J33="да",100,0)</f>
        <v>100</v>
      </c>
      <c r="L33" s="73" t="s">
        <v>18</v>
      </c>
      <c r="M33" s="81">
        <f>IF(L33="да",100,0)</f>
        <v>100</v>
      </c>
      <c r="N33" s="53" t="s">
        <v>19</v>
      </c>
      <c r="O33" s="82">
        <f>IF(N33="да",100,0)</f>
        <v>0</v>
      </c>
      <c r="P33" s="54" t="s">
        <v>18</v>
      </c>
      <c r="Q33" s="81">
        <f>IF(P33="да",100,0)</f>
        <v>100</v>
      </c>
      <c r="R33" s="54" t="s">
        <v>18</v>
      </c>
      <c r="S33" s="81">
        <f>IF(R33="да",100,0)</f>
        <v>100</v>
      </c>
      <c r="T33" s="54" t="s">
        <v>18</v>
      </c>
      <c r="U33" s="81">
        <f>IF(T33="да",100,0)</f>
        <v>100</v>
      </c>
      <c r="V33" s="54" t="s">
        <v>18</v>
      </c>
      <c r="W33" s="81">
        <f>IF(V33="да",100,0)</f>
        <v>100</v>
      </c>
      <c r="X33" s="54" t="s">
        <v>18</v>
      </c>
      <c r="Y33" s="81">
        <f>IF(X33="да",100,0)</f>
        <v>100</v>
      </c>
      <c r="Z33" s="65"/>
      <c r="AA33" s="65"/>
      <c r="AB33" s="66"/>
      <c r="AC33" s="65"/>
      <c r="AD33" s="65"/>
    </row>
    <row r="34" spans="1:30" s="67" customFormat="1" ht="30" x14ac:dyDescent="0.25">
      <c r="A34" s="18" t="s">
        <v>72</v>
      </c>
      <c r="B34" s="77" t="s">
        <v>18</v>
      </c>
      <c r="C34" s="83">
        <f>COUNTIF(B34:B34,"=да")/COUNTA($A$34:$A$34) *100</f>
        <v>100</v>
      </c>
      <c r="D34" s="77" t="s">
        <v>19</v>
      </c>
      <c r="E34" s="83">
        <f>COUNTIF(D34:D34,"=да")/COUNTA($A$34:$A$34) *100</f>
        <v>0</v>
      </c>
      <c r="F34" s="77" t="s">
        <v>18</v>
      </c>
      <c r="G34" s="83">
        <f>COUNTIF(F34:F34,"=да")/COUNTA($A$34:$A$34) *100</f>
        <v>100</v>
      </c>
      <c r="H34" s="77" t="s">
        <v>18</v>
      </c>
      <c r="I34" s="83">
        <f>COUNTIF(H34:H34,"=да")/COUNTA($A$34:$A$34) *100</f>
        <v>100</v>
      </c>
      <c r="J34" s="77" t="s">
        <v>18</v>
      </c>
      <c r="K34" s="83">
        <f>COUNTIF(J34:J34,"=да")/COUNTA($A$34:$A$34) *100</f>
        <v>100</v>
      </c>
      <c r="L34" s="73" t="s">
        <v>18</v>
      </c>
      <c r="M34" s="83">
        <f>COUNTIF(L34:L34,"=да")/COUNTA($A$34:$A$34) *100</f>
        <v>100</v>
      </c>
      <c r="N34" s="70" t="s">
        <v>19</v>
      </c>
      <c r="O34" s="84">
        <f>COUNTIF(N34:N34,"=да")/COUNTA($A$34:$A$34) *100</f>
        <v>0</v>
      </c>
      <c r="P34" s="69">
        <v>0</v>
      </c>
      <c r="Q34" s="83">
        <f>COUNTIF(P34:P34,"=да")/COUNTA($A$34:$A$34) *100</f>
        <v>0</v>
      </c>
      <c r="R34" s="69" t="s">
        <v>18</v>
      </c>
      <c r="S34" s="83">
        <f>COUNTIF(R34:R34,"=да")/COUNTA($A$34:$A$34) *100</f>
        <v>100</v>
      </c>
      <c r="T34" s="69" t="s">
        <v>18</v>
      </c>
      <c r="U34" s="83">
        <f>COUNTIF(T34:T34,"=да")/COUNTA($A$34:$A$34) *100</f>
        <v>100</v>
      </c>
      <c r="V34" s="69" t="s">
        <v>18</v>
      </c>
      <c r="W34" s="83">
        <f>COUNTIF(V34:V34,"=да")/COUNTA($A$34:$A$34) *100</f>
        <v>100</v>
      </c>
      <c r="X34" s="69" t="s">
        <v>18</v>
      </c>
      <c r="Y34" s="83">
        <f>COUNTIF(X34:X34,"=да")/COUNTA($A$34:$A$34) *100</f>
        <v>100</v>
      </c>
      <c r="Z34" s="65"/>
      <c r="AA34" s="65"/>
      <c r="AB34" s="66"/>
      <c r="AC34" s="65"/>
      <c r="AD34" s="65"/>
    </row>
    <row r="35" spans="1:30" s="67" customFormat="1" ht="30" x14ac:dyDescent="0.25">
      <c r="A35" s="5" t="s">
        <v>48</v>
      </c>
      <c r="B35" s="78" t="s">
        <v>207</v>
      </c>
      <c r="C35" s="81">
        <f>IF(B37=0,0,(B36/B37)*100)</f>
        <v>2.7048772984357621</v>
      </c>
      <c r="D35" s="78" t="s">
        <v>264</v>
      </c>
      <c r="E35" s="81">
        <f>IF(D37=0,0,(D36/D37)*100)</f>
        <v>0</v>
      </c>
      <c r="F35" s="78" t="s">
        <v>208</v>
      </c>
      <c r="G35" s="81">
        <f>IF(F37=0,0,(F36/F37)*100)</f>
        <v>100</v>
      </c>
      <c r="H35" s="78" t="s">
        <v>209</v>
      </c>
      <c r="I35" s="81">
        <f>IF(H37=0,0,(H36/H37)*100)</f>
        <v>80.643053195660698</v>
      </c>
      <c r="J35" s="78" t="s">
        <v>258</v>
      </c>
      <c r="K35" s="81">
        <f>IF(J37=0,0,(J36/J37)*100)</f>
        <v>0.22238695329873981</v>
      </c>
      <c r="L35" s="78" t="s">
        <v>226</v>
      </c>
      <c r="M35" s="81">
        <f>IF(L37=0,0,(L36/L37)*100)</f>
        <v>32.668024439918533</v>
      </c>
      <c r="N35" s="78" t="s">
        <v>210</v>
      </c>
      <c r="O35" s="82">
        <f>IF(N37=0,0,(N36/N37)*100)</f>
        <v>0</v>
      </c>
      <c r="P35" s="78" t="s">
        <v>210</v>
      </c>
      <c r="Q35" s="81">
        <f>IF(P37=0,0,(P36/P37)*100)</f>
        <v>0</v>
      </c>
      <c r="R35" s="78" t="s">
        <v>316</v>
      </c>
      <c r="S35" s="81">
        <f>IF(R37=0,0,(R36/R37)*100)</f>
        <v>4.1598694942903753</v>
      </c>
      <c r="T35" s="78" t="s">
        <v>247</v>
      </c>
      <c r="U35" s="81">
        <f>IF(T37=0,0,(T36/T37)*100)</f>
        <v>6.0475161987041037</v>
      </c>
      <c r="V35" s="78" t="s">
        <v>236</v>
      </c>
      <c r="W35" s="81">
        <f>IF(V37=0,0,(V36/V37)*100)</f>
        <v>32.030534351145043</v>
      </c>
      <c r="X35" s="78" t="s">
        <v>253</v>
      </c>
      <c r="Y35" s="81">
        <f>IF(X37=0,0,(X36/X37)*100)</f>
        <v>34.737777777777779</v>
      </c>
      <c r="Z35" s="65">
        <f>MAX(IF(OR(B37=0,ISBLANK(B37)),0,B36/B37),IF(OR(D37=0,ISBLANK(B37)),0,D36/D37),IF(OR(F37=0,ISBLANK(B37)),0,F36/F37),IF(OR(H37=0,ISBLANK(B37)),0,H36/H37),IF(OR(J37=0,ISBLANK(B37)),0,J36/J37),IF(OR(L37=0,ISBLANK(B37)),0,L36/L37),IF(OR(N37=0,ISBLANK(N37)),0,N36/N37),IF(OR(P37=0,ISBLANK(P37)),0,P36/P37),IF(OR(R37=0,ISBLANK(R37)),0,R36/R37),IF(OR(T37=0,ISBLANK(T37)),0,T36/T37),IF(OR(V37=0,ISBLANK(V37)),0,V36/V37),IF(OR(X37=0,ISBLANK(X37)),0,X36/X37))</f>
        <v>1</v>
      </c>
      <c r="AA35" s="68">
        <f>MIN(IF(OR(B37=0,ISBLANK(B37)),0,B36/B37),IF(OR(D37=0,ISBLANK(B37)),0,D36/D37),IF(OR(F37=0,ISBLANK(B37)),0,F36/F37),IF(OR(H37=0,ISBLANK(B37)),0,H36/H37),IF(OR(J37=0,ISBLANK(B37)),0,J36/J37),IF(OR(L37=0,ISBLANK(B37)),0,L36/L37),IF(OR(N37=0,ISBLANK(N37)),0,N36/N37),IF(OR(P37=0,ISBLANK(P37)),0,P36/P37),IF(OR(R37=0,ISBLANK(R37)),0,R36/R37),IF(OR(T37=0,ISBLANK(T37)),0,T36/T37),IF(OR(V37=0,ISBLANK(V37)),0,V36/V37),IF(OR(X37=0,ISBLANK(X37)),0,X36/X37))</f>
        <v>0</v>
      </c>
      <c r="AB35" s="66"/>
      <c r="AC35" s="65"/>
      <c r="AD35" s="65"/>
    </row>
    <row r="36" spans="1:30" s="67" customFormat="1" ht="15" customHeight="1" x14ac:dyDescent="0.25">
      <c r="A36" s="5" t="s">
        <v>297</v>
      </c>
      <c r="B36" s="113">
        <v>1143</v>
      </c>
      <c r="C36" s="113"/>
      <c r="D36" s="113">
        <v>0</v>
      </c>
      <c r="E36" s="113"/>
      <c r="F36" s="113">
        <v>1974</v>
      </c>
      <c r="G36" s="113"/>
      <c r="H36" s="113">
        <v>6170</v>
      </c>
      <c r="I36" s="113"/>
      <c r="J36" s="114">
        <v>3</v>
      </c>
      <c r="K36" s="114"/>
      <c r="L36" s="113">
        <v>2406</v>
      </c>
      <c r="M36" s="113"/>
      <c r="N36" s="104">
        <v>0</v>
      </c>
      <c r="O36" s="104"/>
      <c r="P36" s="105">
        <v>0</v>
      </c>
      <c r="Q36" s="105"/>
      <c r="R36" s="105">
        <v>51</v>
      </c>
      <c r="S36" s="105"/>
      <c r="T36" s="105">
        <v>168</v>
      </c>
      <c r="U36" s="105"/>
      <c r="V36" s="105">
        <v>1049</v>
      </c>
      <c r="W36" s="105"/>
      <c r="X36" s="105">
        <v>1954</v>
      </c>
      <c r="Y36" s="105"/>
      <c r="Z36" s="65"/>
      <c r="AA36" s="65"/>
      <c r="AB36" s="66"/>
      <c r="AC36" s="65"/>
      <c r="AD36" s="65"/>
    </row>
    <row r="37" spans="1:30" s="67" customFormat="1" ht="15" customHeight="1" x14ac:dyDescent="0.25">
      <c r="A37" s="5" t="s">
        <v>298</v>
      </c>
      <c r="B37" s="113">
        <v>42257</v>
      </c>
      <c r="C37" s="113"/>
      <c r="D37" s="113">
        <v>0</v>
      </c>
      <c r="E37" s="113"/>
      <c r="F37" s="113">
        <v>1974</v>
      </c>
      <c r="G37" s="113"/>
      <c r="H37" s="113">
        <v>7651</v>
      </c>
      <c r="I37" s="113"/>
      <c r="J37" s="114">
        <v>1349</v>
      </c>
      <c r="K37" s="114"/>
      <c r="L37" s="113">
        <v>7365</v>
      </c>
      <c r="M37" s="113"/>
      <c r="N37" s="104">
        <v>0</v>
      </c>
      <c r="O37" s="104"/>
      <c r="P37" s="105">
        <v>0</v>
      </c>
      <c r="Q37" s="105"/>
      <c r="R37" s="105">
        <v>1226</v>
      </c>
      <c r="S37" s="105"/>
      <c r="T37" s="105">
        <v>2778</v>
      </c>
      <c r="U37" s="105"/>
      <c r="V37" s="105">
        <v>3275</v>
      </c>
      <c r="W37" s="105"/>
      <c r="X37" s="105">
        <v>5625</v>
      </c>
      <c r="Y37" s="105"/>
      <c r="Z37" s="65"/>
      <c r="AA37" s="65"/>
      <c r="AB37" s="66"/>
      <c r="AC37" s="65"/>
      <c r="AD37" s="65"/>
    </row>
    <row r="38" spans="1:30" s="67" customFormat="1" ht="30" x14ac:dyDescent="0.25">
      <c r="A38" s="56" t="s">
        <v>175</v>
      </c>
      <c r="B38" s="78" t="s">
        <v>244</v>
      </c>
      <c r="C38" s="81">
        <f>IF(B40=0,0,(B39/B40)*100)</f>
        <v>90.800367985280587</v>
      </c>
      <c r="D38" s="78" t="s">
        <v>265</v>
      </c>
      <c r="E38" s="81">
        <f>IF(D40=0,0,(D39/D40)*100)</f>
        <v>0</v>
      </c>
      <c r="F38" s="78" t="s">
        <v>240</v>
      </c>
      <c r="G38" s="81">
        <f>IF(F40=0,0,(F39/F40)*100)</f>
        <v>11.538461538461538</v>
      </c>
      <c r="H38" s="78" t="s">
        <v>213</v>
      </c>
      <c r="I38" s="81">
        <f>IF(H40=0,0,(H39/H40)*100)</f>
        <v>0</v>
      </c>
      <c r="J38" s="78" t="s">
        <v>259</v>
      </c>
      <c r="K38" s="81">
        <f>IF(J40=0,0,(J39/J40)*100)</f>
        <v>73.333333333333329</v>
      </c>
      <c r="L38" s="78" t="s">
        <v>214</v>
      </c>
      <c r="M38" s="81">
        <f>IF(L40=0,0,(L39/L40)*100)</f>
        <v>25</v>
      </c>
      <c r="N38" s="78" t="s">
        <v>215</v>
      </c>
      <c r="O38" s="82">
        <f>IF(N40=0,0,(N39/N40)*100)</f>
        <v>0</v>
      </c>
      <c r="P38" s="78" t="s">
        <v>216</v>
      </c>
      <c r="Q38" s="81">
        <f>IF(P40=0,0,(P39/P40)*100)</f>
        <v>42.857142857142854</v>
      </c>
      <c r="R38" s="78" t="s">
        <v>215</v>
      </c>
      <c r="S38" s="81">
        <f>IF(R40=0,0,(R39/R40)*100)</f>
        <v>0</v>
      </c>
      <c r="T38" s="78" t="s">
        <v>248</v>
      </c>
      <c r="U38" s="81">
        <f>IF(T40=0,0,(T39/T40)*100)</f>
        <v>100</v>
      </c>
      <c r="V38" s="78" t="s">
        <v>217</v>
      </c>
      <c r="W38" s="81">
        <f>IF(V40=0,0,(V39/V40)*100)</f>
        <v>100</v>
      </c>
      <c r="X38" s="78" t="s">
        <v>254</v>
      </c>
      <c r="Y38" s="81">
        <f>IF(X40=0,0,(X39/X40)*100)</f>
        <v>29.629629629629626</v>
      </c>
      <c r="Z38" s="65">
        <f>MAX(IF(OR(B40=0,ISBLANK(B40)),0,B39/B40),IF(OR(D40=0,ISBLANK(B40)),0,D39/D40),IF(OR(F40=0,ISBLANK(B40)),0,F39/F40),IF(OR(H40=0,ISBLANK(B40)),0,H39/H40),IF(OR(J40=0,ISBLANK(B40)),0,J39/J40),IF(OR(L40=0,ISBLANK(B40)),0,L39/L40),IF(OR(N40=0,ISBLANK(N40)),0,N39/N40),IF(OR(P40=0,ISBLANK(P40)),0,P39/P40),IF(OR(R40=0,ISBLANK(R40)),0,R39/R40),IF(OR(T40=0,ISBLANK(T40)),0,T39/T40),IF(OR(V40=0,ISBLANK(V40)),0,V39/V40),IF(OR(X40=0,ISBLANK(X40)),0,X39/X40))</f>
        <v>1</v>
      </c>
      <c r="AA38" s="68">
        <f>MIN(IF(OR(B40=0,ISBLANK(B40)),0,B39/B40),IF(OR(D40=0,ISBLANK(B40)),0,D39/D40),IF(OR(F40=0,ISBLANK(B40)),0,F39/F40),IF(OR(H40=0,ISBLANK(B40)),0,H39/H40),IF(OR(J40=0,ISBLANK(B40)),0,J39/J40),IF(OR(L40=0,ISBLANK(B40)),0,L39/L40),IF(OR(N40=0,ISBLANK(N40)),0,N39/N40),IF(OR(P40=0,ISBLANK(P40)),0,P39/P40),IF(OR(R40=0,ISBLANK(R40)),0,R39/R40),IF(OR(T40=0,ISBLANK(T40)),0,T39/T40),IF(OR(V40=0,ISBLANK(V40)),0,V39/V40),IF(OR(X40=0,ISBLANK(X40)),0,X39/X40))</f>
        <v>0</v>
      </c>
      <c r="AB38" s="71"/>
    </row>
    <row r="39" spans="1:30" s="67" customFormat="1" ht="15" customHeight="1" x14ac:dyDescent="0.25">
      <c r="A39" s="56" t="s">
        <v>194</v>
      </c>
      <c r="B39" s="126">
        <v>987</v>
      </c>
      <c r="C39" s="126"/>
      <c r="D39" s="126">
        <v>0</v>
      </c>
      <c r="E39" s="126"/>
      <c r="F39" s="113">
        <v>30</v>
      </c>
      <c r="G39" s="113"/>
      <c r="H39" s="114">
        <v>0</v>
      </c>
      <c r="I39" s="114"/>
      <c r="J39" s="113">
        <v>11</v>
      </c>
      <c r="K39" s="113"/>
      <c r="L39" s="113">
        <v>30</v>
      </c>
      <c r="M39" s="113"/>
      <c r="N39" s="104">
        <v>0</v>
      </c>
      <c r="O39" s="104"/>
      <c r="P39" s="105">
        <v>9</v>
      </c>
      <c r="Q39" s="105"/>
      <c r="R39" s="105">
        <v>0</v>
      </c>
      <c r="S39" s="105"/>
      <c r="T39" s="105">
        <v>2</v>
      </c>
      <c r="U39" s="105"/>
      <c r="V39" s="105">
        <v>23</v>
      </c>
      <c r="W39" s="105"/>
      <c r="X39" s="105">
        <v>8</v>
      </c>
      <c r="Y39" s="105"/>
      <c r="AB39" s="71"/>
    </row>
    <row r="40" spans="1:30" s="67" customFormat="1" ht="15" customHeight="1" x14ac:dyDescent="0.25">
      <c r="A40" s="56" t="s">
        <v>195</v>
      </c>
      <c r="B40" s="126">
        <v>1087</v>
      </c>
      <c r="C40" s="126"/>
      <c r="D40" s="126">
        <v>0</v>
      </c>
      <c r="E40" s="126"/>
      <c r="F40" s="113">
        <v>260</v>
      </c>
      <c r="G40" s="113"/>
      <c r="H40" s="114">
        <v>0</v>
      </c>
      <c r="I40" s="114"/>
      <c r="J40" s="113">
        <v>15</v>
      </c>
      <c r="K40" s="113"/>
      <c r="L40" s="113">
        <v>120</v>
      </c>
      <c r="M40" s="113"/>
      <c r="N40" s="104">
        <v>0</v>
      </c>
      <c r="O40" s="104"/>
      <c r="P40" s="105">
        <v>21</v>
      </c>
      <c r="Q40" s="105"/>
      <c r="R40" s="105">
        <v>0</v>
      </c>
      <c r="S40" s="105"/>
      <c r="T40" s="105">
        <v>2</v>
      </c>
      <c r="U40" s="105"/>
      <c r="V40" s="105">
        <v>23</v>
      </c>
      <c r="W40" s="105"/>
      <c r="X40" s="105">
        <v>27</v>
      </c>
      <c r="Y40" s="105"/>
      <c r="AB40" s="71"/>
    </row>
    <row r="41" spans="1:30" s="67" customFormat="1" x14ac:dyDescent="0.25">
      <c r="A41" s="5" t="s">
        <v>49</v>
      </c>
      <c r="B41" s="78">
        <v>128223000</v>
      </c>
      <c r="C41" s="81">
        <f>IF($Z41=0,0,IF(OR(B$5=0,ISBLANK(B$5)),0,(B41/B$5)/$Z41*100))</f>
        <v>100</v>
      </c>
      <c r="D41" s="78">
        <v>0</v>
      </c>
      <c r="E41" s="81">
        <f>IF($Z41=0,0,IF(OR(D$5=0,ISBLANK(D$5)),0,(D41/D$5)/$Z41*100))</f>
        <v>0</v>
      </c>
      <c r="F41" s="77">
        <v>11477903.52</v>
      </c>
      <c r="G41" s="81">
        <f>IF($Z41=0,0,IF(OR(F$5=0,ISBLANK(F$5)),0,(F41/F$5)/$Z41*100))</f>
        <v>87.062912233408227</v>
      </c>
      <c r="H41" s="77">
        <v>4706395.01</v>
      </c>
      <c r="I41" s="81">
        <f>IF($Z41=0,0,IF(OR(H$5=0,ISBLANK(H$5)),0,(H41/H$5)/$Z41*100))</f>
        <v>37.294642872183616</v>
      </c>
      <c r="J41" s="73">
        <v>0</v>
      </c>
      <c r="K41" s="81">
        <f>IF($Z41=0,0,IF(OR(J$5=0,ISBLANK(J$5)),0,(J41/J$5)/$Z41*100))</f>
        <v>0</v>
      </c>
      <c r="L41" s="73">
        <v>4225300</v>
      </c>
      <c r="M41" s="81">
        <f>IF($Z41=0,0,IF(OR(L$5=0,ISBLANK(L$5)),0,(L41/L$5)/$Z41*100))</f>
        <v>48.963011960074759</v>
      </c>
      <c r="N41" s="53">
        <v>0</v>
      </c>
      <c r="O41" s="82">
        <f>IF($Z41=0,0,IF(OR(N$5=0,ISBLANK(N$5)),0,(N41/N$5)/$Z41*100))</f>
        <v>0</v>
      </c>
      <c r="P41" s="54">
        <v>296000</v>
      </c>
      <c r="Q41" s="81">
        <f>IF($Z41=0,0,IF(OR(P$5=0,ISBLANK(P$5)),0,(P41/P$5)/$Z41*100))</f>
        <v>3.754160090835903</v>
      </c>
      <c r="R41" s="54">
        <v>0</v>
      </c>
      <c r="S41" s="81">
        <f>IF($Z41=0,0,IF(OR(R$5=0,ISBLANK(R$5)),0,(R41/R$5)/$Z41*100))</f>
        <v>0</v>
      </c>
      <c r="T41" s="54">
        <v>856899</v>
      </c>
      <c r="U41" s="81">
        <f>IF($Z41=0,0,IF(OR(T$5=0,ISBLANK(T$5)),0,(T41/T$5)/$Z41*100))</f>
        <v>12.743016568830962</v>
      </c>
      <c r="V41" s="54">
        <v>6002308.5</v>
      </c>
      <c r="W41" s="81">
        <f>IF($Z41=0,0,IF(OR(V$5=0,ISBLANK(V$5)),0,(V41/V$5)/$Z41*100))</f>
        <v>75.313613392293107</v>
      </c>
      <c r="X41" s="54">
        <v>659358</v>
      </c>
      <c r="Y41" s="81">
        <f>IF($Z41=0,0,IF(OR(X$5=0,ISBLANK(X$5)),0,(X41/X$5)/$Z41*100))</f>
        <v>7.4078963992419453</v>
      </c>
      <c r="Z41" s="65">
        <f>MAX(IF(ISBLANK($B$5),0,B41/$B$5),IF(ISBLANK($D$5),0,D41/$D$5),IF(ISBLANK($F$5),0,F41/$F$5),IF(ISBLANK($H$5),0,H41/$H$5),IF(ISBLANK($J$5),0,J41/$J$5),IF(ISBLANK($L$5),0,L41/$L$5),IF(ISBLANK($N$5),0,N41/$N$5),IF(ISBLANK($P$5),0,P41/$P$5),IF(ISBLANK($R$5),0,R41/$R$5),IF(ISBLANK($T$5),0,T41/$T$5),IF(ISBLANK($V$5),0,V41/$V$5),IF(ISBLANK($X$5),0,X41/$X$5))</f>
        <v>121.49197984087596</v>
      </c>
      <c r="AA41" s="65">
        <f>MIN(IF(ISBLANK($B$5),0,B41/$B$5),IF(ISBLANK($D$5),0,D41/$D$5),IF(ISBLANK($F$5),0,F41/$F$5),IF(ISBLANK($H$5),0,H41/$H$5),IF(ISBLANK($J$5),0,J41/$J$5),IF(ISBLANK($L$5),0,L41/$L$5),IF(ISBLANK($N$5),0,N41/$N$5),IF(ISBLANK($P$5),0,P41/$P$5),IF(ISBLANK($R$5),0,R41/$R$5),IF(ISBLANK($T$5),0,T41/$T$5),IF(ISBLANK($V$5),0,V41/$V$5),IF(ISBLANK($X$5),0,X41/$X$5))</f>
        <v>0</v>
      </c>
      <c r="AB41" s="71"/>
    </row>
    <row r="42" spans="1:30" s="67" customFormat="1" x14ac:dyDescent="0.25">
      <c r="A42" s="5" t="s">
        <v>50</v>
      </c>
      <c r="B42" s="78">
        <v>5000000</v>
      </c>
      <c r="C42" s="81">
        <f>IF($Z42=0,0,IF(OR(B$5=0,ISBLANK(B$5)),0,(B42/B$5)/$Z42*100))</f>
        <v>9.3008990819703321</v>
      </c>
      <c r="D42" s="78">
        <v>0</v>
      </c>
      <c r="E42" s="81">
        <f>IF($Z42=0,0,IF(OR(D$5=0,ISBLANK(D$5)),0,(D42/D$5)/$Z42*100))</f>
        <v>0</v>
      </c>
      <c r="F42" s="77">
        <v>0</v>
      </c>
      <c r="G42" s="81">
        <f>IF($Z42=0,0,IF(OR(F$5=0,ISBLANK(F$5)),0,(F42/F$5)/$Z42*100))</f>
        <v>0</v>
      </c>
      <c r="H42" s="77">
        <v>0</v>
      </c>
      <c r="I42" s="81">
        <f>IF($Z42=0,0,IF(OR(H$5=0,ISBLANK(H$5)),0,(H42/H$5)/$Z42*100))</f>
        <v>0</v>
      </c>
      <c r="J42" s="73">
        <v>0</v>
      </c>
      <c r="K42" s="81">
        <f>IF($Z42=0,0,IF(OR(J$5=0,ISBLANK(J$5)),0,(J42/J$5)/$Z42*100))</f>
        <v>0</v>
      </c>
      <c r="L42" s="73">
        <v>3618000</v>
      </c>
      <c r="M42" s="81">
        <f>IF($Z42=0,0,IF(OR(L$5=0,ISBLANK(L$5)),0,(L42/L$5)/$Z42*100))</f>
        <v>100</v>
      </c>
      <c r="N42" s="53">
        <v>0</v>
      </c>
      <c r="O42" s="82">
        <f>IF($Z42=0,0,IF(OR(N$5=0,ISBLANK(N$5)),0,(N42/N$5)/$Z42*100))</f>
        <v>0</v>
      </c>
      <c r="P42" s="54">
        <v>54000</v>
      </c>
      <c r="Q42" s="81">
        <f>IF($Z42=0,0,IF(OR(P$5=0,ISBLANK(P$5)),0,(P42/P$5)/$Z42*100))</f>
        <v>1.6335622881003165</v>
      </c>
      <c r="R42" s="54">
        <v>0</v>
      </c>
      <c r="S42" s="81">
        <f>IF($Z42=0,0,IF(OR(R$5=0,ISBLANK(R$5)),0,(R42/R$5)/$Z42*100))</f>
        <v>0</v>
      </c>
      <c r="T42" s="54">
        <v>0</v>
      </c>
      <c r="U42" s="81">
        <f>IF($Z42=0,0,IF(OR(T$5=0,ISBLANK(T$5)),0,(T42/T$5)/$Z42*100))</f>
        <v>0</v>
      </c>
      <c r="V42" s="54">
        <v>0</v>
      </c>
      <c r="W42" s="81">
        <f>IF($Z42=0,0,IF(OR(V$5=0,ISBLANK(V$5)),0,(V42/V$5)/$Z42*100))</f>
        <v>0</v>
      </c>
      <c r="X42" s="54">
        <v>73262</v>
      </c>
      <c r="Y42" s="81">
        <f>IF($Z42=0,0,IF(OR(X$5=0,ISBLANK(X$5)),0,(X42/X$5)/$Z42*100))</f>
        <v>1.9632393587617467</v>
      </c>
      <c r="Z42" s="65">
        <f>MAX(IF(ISBLANK($B$5),0,B42/$B$5),IF(ISBLANK($D$5),0,D42/$D$5),IF(ISBLANK($F$5),0,F42/$F$5),IF(ISBLANK($H$5),0,H42/$H$5),IF(ISBLANK($J$5),0,J42/$J$5),IF(ISBLANK($L$5),0,L42/$L$5),IF(ISBLANK($N$5),0,N42/$N$5),IF(ISBLANK($P$5),0,P42/$P$5),IF(ISBLANK($R$5),0,R42/$R$5),IF(ISBLANK($T$5),0,T42/$T$5),IF(ISBLANK($V$5),0,V42/$V$5),IF(ISBLANK($X$5),0,X42/$X$5))</f>
        <v>50.936224130649023</v>
      </c>
      <c r="AA42" s="65">
        <f>MIN(IF(ISBLANK($B$5),0,B42/$B$5),IF(ISBLANK($D$5),0,D42/$D$5),IF(ISBLANK($F$5),0,F42/$F$5),IF(ISBLANK($H$5),0,H42/$H$5),IF(ISBLANK($J$5),0,J42/$J$5),IF(ISBLANK($L$5),0,L42/$L$5),IF(ISBLANK($N$5),0,N42/$N$5),IF(ISBLANK($P$5),0,P42/$P$5),IF(ISBLANK($R$5),0,R42/$R$5),IF(ISBLANK($T$5),0,T42/$T$5),IF(ISBLANK($V$5),0,V42/$V$5),IF(ISBLANK($X$5),0,X42/$X$5))</f>
        <v>0</v>
      </c>
      <c r="AB42" s="71"/>
    </row>
    <row r="43" spans="1:30" s="67" customFormat="1" x14ac:dyDescent="0.25">
      <c r="A43" s="5" t="s">
        <v>299</v>
      </c>
      <c r="B43" s="72" t="s">
        <v>227</v>
      </c>
      <c r="C43" s="81">
        <f>IF(B45=0,0,B44/B45*100)</f>
        <v>100</v>
      </c>
      <c r="D43" s="72" t="s">
        <v>227</v>
      </c>
      <c r="E43" s="81">
        <f>IF(D45=0,0,D44/D45*100)</f>
        <v>0</v>
      </c>
      <c r="F43" s="77" t="s">
        <v>227</v>
      </c>
      <c r="G43" s="81">
        <f>IF(F45=0,0,F44/F45*100)</f>
        <v>0</v>
      </c>
      <c r="H43" s="73" t="s">
        <v>227</v>
      </c>
      <c r="I43" s="81">
        <f>IF(H45=0,0,H44/H45*100)</f>
        <v>100</v>
      </c>
      <c r="J43" s="73" t="s">
        <v>227</v>
      </c>
      <c r="K43" s="81">
        <f>IF(J45=0,0,J44/J45*100)</f>
        <v>0</v>
      </c>
      <c r="L43" s="73" t="s">
        <v>227</v>
      </c>
      <c r="M43" s="81">
        <f>IF(L45=0,0,L44/L45*100)</f>
        <v>100</v>
      </c>
      <c r="N43" s="53" t="s">
        <v>227</v>
      </c>
      <c r="O43" s="82">
        <f>IF(N45=0,0,N44/N45*100)</f>
        <v>0</v>
      </c>
      <c r="P43" s="54" t="s">
        <v>227</v>
      </c>
      <c r="Q43" s="81">
        <f>IF(P45=0,0,P44/P45*100)</f>
        <v>0</v>
      </c>
      <c r="R43" s="54" t="s">
        <v>227</v>
      </c>
      <c r="S43" s="81">
        <f>IF(R45=0,0,R44/R45*100)</f>
        <v>0</v>
      </c>
      <c r="T43" s="54" t="s">
        <v>227</v>
      </c>
      <c r="U43" s="81">
        <f>IF(T45=0,0,T44/T45*100)</f>
        <v>0</v>
      </c>
      <c r="V43" s="54" t="s">
        <v>227</v>
      </c>
      <c r="W43" s="81">
        <f>IF(V45=0,0,V44/V45*100)</f>
        <v>200</v>
      </c>
      <c r="X43" s="54" t="s">
        <v>227</v>
      </c>
      <c r="Y43" s="81">
        <f>IF(X45=0,0,X44/X45*100)</f>
        <v>0</v>
      </c>
      <c r="Z43" s="65"/>
      <c r="AA43" s="65"/>
      <c r="AB43" s="66"/>
      <c r="AC43" s="65"/>
      <c r="AD43" s="65"/>
    </row>
    <row r="44" spans="1:30" s="67" customFormat="1" x14ac:dyDescent="0.25">
      <c r="A44" s="5" t="s">
        <v>300</v>
      </c>
      <c r="B44" s="97">
        <v>1</v>
      </c>
      <c r="C44" s="97"/>
      <c r="D44" s="97">
        <v>0</v>
      </c>
      <c r="E44" s="97"/>
      <c r="F44" s="97">
        <v>0</v>
      </c>
      <c r="G44" s="97"/>
      <c r="H44" s="97">
        <v>2</v>
      </c>
      <c r="I44" s="97"/>
      <c r="J44" s="97">
        <v>0</v>
      </c>
      <c r="K44" s="97"/>
      <c r="L44" s="97">
        <v>1</v>
      </c>
      <c r="M44" s="97"/>
      <c r="N44" s="95">
        <v>0</v>
      </c>
      <c r="O44" s="95"/>
      <c r="P44" s="97">
        <v>0</v>
      </c>
      <c r="Q44" s="97"/>
      <c r="R44" s="97">
        <v>0</v>
      </c>
      <c r="S44" s="97"/>
      <c r="T44" s="97">
        <v>0</v>
      </c>
      <c r="U44" s="97"/>
      <c r="V44" s="97">
        <v>2</v>
      </c>
      <c r="W44" s="97"/>
      <c r="X44" s="97">
        <v>0</v>
      </c>
      <c r="Y44" s="97"/>
      <c r="Z44" s="65"/>
      <c r="AA44" s="65"/>
      <c r="AB44" s="66"/>
      <c r="AC44" s="65"/>
      <c r="AD44" s="65"/>
    </row>
    <row r="45" spans="1:30" s="67" customFormat="1" x14ac:dyDescent="0.25">
      <c r="A45" s="5" t="s">
        <v>301</v>
      </c>
      <c r="B45" s="97">
        <v>1</v>
      </c>
      <c r="C45" s="97"/>
      <c r="D45" s="97">
        <v>0</v>
      </c>
      <c r="E45" s="97"/>
      <c r="F45" s="97">
        <v>0</v>
      </c>
      <c r="G45" s="97"/>
      <c r="H45" s="97">
        <v>2</v>
      </c>
      <c r="I45" s="97"/>
      <c r="J45" s="97">
        <v>0</v>
      </c>
      <c r="K45" s="97"/>
      <c r="L45" s="97">
        <v>1</v>
      </c>
      <c r="M45" s="97"/>
      <c r="N45" s="95">
        <v>0</v>
      </c>
      <c r="O45" s="95"/>
      <c r="P45" s="97">
        <v>0</v>
      </c>
      <c r="Q45" s="97"/>
      <c r="R45" s="97">
        <v>0</v>
      </c>
      <c r="S45" s="97"/>
      <c r="T45" s="97">
        <v>0</v>
      </c>
      <c r="U45" s="97"/>
      <c r="V45" s="97">
        <v>1</v>
      </c>
      <c r="W45" s="97"/>
      <c r="X45" s="97">
        <v>0</v>
      </c>
      <c r="Y45" s="97"/>
      <c r="Z45" s="65"/>
      <c r="AA45" s="65"/>
      <c r="AB45" s="66"/>
      <c r="AC45" s="65"/>
      <c r="AD45" s="65"/>
    </row>
    <row r="46" spans="1:30" x14ac:dyDescent="0.25">
      <c r="A46" s="79" t="s">
        <v>26</v>
      </c>
      <c r="B46" s="110">
        <f>AVERAGE(C33,C34,C35,C38,C41,C42,C43)</f>
        <v>71.829449195098093</v>
      </c>
      <c r="C46" s="111"/>
      <c r="D46" s="110">
        <f t="shared" ref="D46" si="14">AVERAGE(E33,E34,E35,E38,E41,E42,E43)</f>
        <v>0</v>
      </c>
      <c r="E46" s="111"/>
      <c r="F46" s="110">
        <f t="shared" ref="F46" si="15">AVERAGE(G33,G34,G35,G38,G41,G42,G43)</f>
        <v>56.943053395981394</v>
      </c>
      <c r="G46" s="111"/>
      <c r="H46" s="110">
        <f t="shared" ref="H46" si="16">AVERAGE(I33,I34,I35,I38,I41,I42,I43)</f>
        <v>59.705385152549184</v>
      </c>
      <c r="I46" s="111"/>
      <c r="J46" s="110">
        <f t="shared" ref="J46" si="17">AVERAGE(K33,K34,K35,K38,K41,K42,K43)</f>
        <v>39.079388612376015</v>
      </c>
      <c r="K46" s="111"/>
      <c r="L46" s="110">
        <f t="shared" ref="L46" si="18">AVERAGE(M33,M34,M35,M38,M41,M42,M43)</f>
        <v>72.375862342856195</v>
      </c>
      <c r="M46" s="111"/>
      <c r="N46" s="98">
        <f t="shared" ref="N46" si="19">AVERAGE(O33,O34,O35,O38,O41,O42,O43)</f>
        <v>0</v>
      </c>
      <c r="O46" s="99"/>
      <c r="P46" s="98">
        <f t="shared" ref="P46" si="20">AVERAGE(Q33,Q34,Q35,Q38,Q41,Q42,Q43)</f>
        <v>21.177837890868439</v>
      </c>
      <c r="Q46" s="99"/>
      <c r="R46" s="98">
        <f t="shared" ref="R46" si="21">AVERAGE(S33,S34,S35,S38,S41,S42,S43)</f>
        <v>29.165695642041481</v>
      </c>
      <c r="S46" s="99"/>
      <c r="T46" s="98">
        <f t="shared" ref="T46" si="22">AVERAGE(U33,U34,U35,U38,U41,U42,U43)</f>
        <v>45.541504681076439</v>
      </c>
      <c r="U46" s="99"/>
      <c r="V46" s="98">
        <f t="shared" ref="V46" si="23">AVERAGE(W33,W34,W35,W38,W41,W42,W43)</f>
        <v>86.763449677634028</v>
      </c>
      <c r="W46" s="99"/>
      <c r="X46" s="98">
        <f t="shared" ref="X46" si="24">AVERAGE(Y33,Y34,Y35,Y38,Y41,Y42,Y43)</f>
        <v>39.105506166487309</v>
      </c>
      <c r="Y46" s="99"/>
    </row>
    <row r="47" spans="1:30" x14ac:dyDescent="0.25">
      <c r="A47" s="116" t="s">
        <v>12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61"/>
      <c r="O47" s="61"/>
      <c r="P47" s="75"/>
      <c r="Q47" s="75"/>
      <c r="R47" s="75"/>
      <c r="S47" s="75"/>
      <c r="T47" s="75"/>
      <c r="U47" s="75"/>
      <c r="V47" s="75"/>
      <c r="W47" s="75"/>
      <c r="X47" s="75"/>
      <c r="Y47" s="75"/>
      <c r="AB47" s="1">
        <v>0.7</v>
      </c>
      <c r="AC47" s="3">
        <f>AB47*100</f>
        <v>70</v>
      </c>
    </row>
    <row r="48" spans="1:30" s="91" customFormat="1" ht="30" x14ac:dyDescent="0.25">
      <c r="A48" s="94" t="s">
        <v>273</v>
      </c>
      <c r="B48" s="90" t="s">
        <v>278</v>
      </c>
      <c r="C48" s="92">
        <f>IF(B50=0,0,(B49/B50)*100)</f>
        <v>33.155725860399883</v>
      </c>
      <c r="D48" s="90" t="s">
        <v>279</v>
      </c>
      <c r="E48" s="92">
        <f t="shared" ref="E48:Y48" si="25">IF(D50=0,0,(D49/D50)*100)</f>
        <v>0</v>
      </c>
      <c r="F48" s="90" t="s">
        <v>280</v>
      </c>
      <c r="G48" s="92">
        <f t="shared" si="25"/>
        <v>50.950089708041105</v>
      </c>
      <c r="H48" s="90" t="s">
        <v>281</v>
      </c>
      <c r="I48" s="92">
        <f t="shared" si="25"/>
        <v>38.435817265937125</v>
      </c>
      <c r="J48" s="90" t="s">
        <v>282</v>
      </c>
      <c r="K48" s="92">
        <f t="shared" si="25"/>
        <v>46.767159651118696</v>
      </c>
      <c r="L48" s="90" t="s">
        <v>283</v>
      </c>
      <c r="M48" s="92">
        <f t="shared" si="25"/>
        <v>0</v>
      </c>
      <c r="N48" s="90" t="s">
        <v>284</v>
      </c>
      <c r="O48" s="92">
        <f t="shared" si="25"/>
        <v>0</v>
      </c>
      <c r="P48" s="90" t="s">
        <v>285</v>
      </c>
      <c r="Q48" s="92">
        <f t="shared" si="25"/>
        <v>0</v>
      </c>
      <c r="R48" s="90" t="s">
        <v>317</v>
      </c>
      <c r="S48" s="92">
        <f t="shared" si="25"/>
        <v>0</v>
      </c>
      <c r="T48" s="90" t="s">
        <v>286</v>
      </c>
      <c r="U48" s="92">
        <f t="shared" si="25"/>
        <v>96.41805722394767</v>
      </c>
      <c r="V48" s="90" t="s">
        <v>287</v>
      </c>
      <c r="W48" s="92">
        <f t="shared" si="25"/>
        <v>87.436067311514506</v>
      </c>
      <c r="X48" s="90" t="s">
        <v>288</v>
      </c>
      <c r="Y48" s="92">
        <f t="shared" si="25"/>
        <v>8.2495344506517689</v>
      </c>
      <c r="AC48" s="93"/>
    </row>
    <row r="49" spans="1:30" s="67" customFormat="1" ht="30" customHeight="1" x14ac:dyDescent="0.25">
      <c r="A49" s="18" t="s">
        <v>274</v>
      </c>
      <c r="B49" s="76">
        <v>820271</v>
      </c>
      <c r="C49" s="76" t="s">
        <v>227</v>
      </c>
      <c r="D49" s="76">
        <v>0</v>
      </c>
      <c r="E49" s="76" t="s">
        <v>227</v>
      </c>
      <c r="F49" s="76">
        <v>12495</v>
      </c>
      <c r="G49" s="76" t="s">
        <v>227</v>
      </c>
      <c r="H49" s="57">
        <v>8851</v>
      </c>
      <c r="I49" s="76" t="s">
        <v>227</v>
      </c>
      <c r="J49" s="76">
        <v>4933</v>
      </c>
      <c r="K49" s="76" t="s">
        <v>227</v>
      </c>
      <c r="L49" s="78">
        <v>0</v>
      </c>
      <c r="M49" s="76" t="s">
        <v>227</v>
      </c>
      <c r="N49" s="58">
        <v>0</v>
      </c>
      <c r="O49" s="58" t="s">
        <v>227</v>
      </c>
      <c r="P49" s="76">
        <v>0</v>
      </c>
      <c r="Q49" s="76" t="s">
        <v>227</v>
      </c>
      <c r="R49" s="76">
        <v>0</v>
      </c>
      <c r="S49" s="76" t="s">
        <v>227</v>
      </c>
      <c r="T49" s="57">
        <v>154912</v>
      </c>
      <c r="U49" s="76" t="s">
        <v>227</v>
      </c>
      <c r="V49" s="76">
        <v>65988</v>
      </c>
      <c r="W49" s="76" t="s">
        <v>227</v>
      </c>
      <c r="X49" s="76">
        <v>1329</v>
      </c>
      <c r="Y49" s="76" t="s">
        <v>227</v>
      </c>
      <c r="AB49" s="71"/>
    </row>
    <row r="50" spans="1:30" s="67" customFormat="1" ht="15" customHeight="1" x14ac:dyDescent="0.25">
      <c r="A50" s="18" t="s">
        <v>275</v>
      </c>
      <c r="B50" s="76">
        <v>2473995</v>
      </c>
      <c r="C50" s="76" t="s">
        <v>227</v>
      </c>
      <c r="D50" s="76">
        <v>0</v>
      </c>
      <c r="E50" s="76" t="s">
        <v>227</v>
      </c>
      <c r="F50" s="76">
        <v>24524</v>
      </c>
      <c r="G50" s="76" t="s">
        <v>227</v>
      </c>
      <c r="H50" s="57">
        <v>23028</v>
      </c>
      <c r="I50" s="76" t="s">
        <v>227</v>
      </c>
      <c r="J50" s="76">
        <v>10548</v>
      </c>
      <c r="K50" s="76" t="s">
        <v>227</v>
      </c>
      <c r="L50" s="78">
        <v>10905</v>
      </c>
      <c r="M50" s="76" t="s">
        <v>227</v>
      </c>
      <c r="N50" s="58">
        <v>0</v>
      </c>
      <c r="O50" s="58" t="s">
        <v>227</v>
      </c>
      <c r="P50" s="76">
        <v>19205</v>
      </c>
      <c r="Q50" s="76" t="s">
        <v>227</v>
      </c>
      <c r="R50" s="76">
        <v>2788</v>
      </c>
      <c r="S50" s="76" t="s">
        <v>227</v>
      </c>
      <c r="T50" s="57">
        <v>160667</v>
      </c>
      <c r="U50" s="76" t="s">
        <v>227</v>
      </c>
      <c r="V50" s="76">
        <v>75470</v>
      </c>
      <c r="W50" s="76" t="s">
        <v>227</v>
      </c>
      <c r="X50" s="76">
        <v>16110</v>
      </c>
      <c r="Y50" s="76" t="s">
        <v>227</v>
      </c>
      <c r="AB50" s="71"/>
    </row>
    <row r="51" spans="1:30" s="67" customFormat="1" ht="30" x14ac:dyDescent="0.25">
      <c r="A51" s="86" t="s">
        <v>272</v>
      </c>
      <c r="B51" s="78" t="s">
        <v>221</v>
      </c>
      <c r="C51" s="81">
        <f>IF(B53=0,0,(B52/B53)*100)</f>
        <v>0</v>
      </c>
      <c r="D51" s="78" t="s">
        <v>266</v>
      </c>
      <c r="E51" s="81">
        <f>IF(D53=0,0,(D52/D53)*100)</f>
        <v>0</v>
      </c>
      <c r="F51" s="78" t="s">
        <v>220</v>
      </c>
      <c r="G51" s="81">
        <f>IF(F53=0,0,(F52/F53)*100)</f>
        <v>0</v>
      </c>
      <c r="H51" s="78" t="s">
        <v>219</v>
      </c>
      <c r="I51" s="81">
        <f>IF(H53=0,0,(H52/H53)*100)</f>
        <v>0</v>
      </c>
      <c r="J51" s="78" t="s">
        <v>218</v>
      </c>
      <c r="K51" s="81">
        <f>IF(J53=0,0,(J52/J53)*100)</f>
        <v>2.3809523809523809</v>
      </c>
      <c r="L51" s="78" t="s">
        <v>222</v>
      </c>
      <c r="M51" s="81">
        <f>IF(L53=0,0,(L52/L53)*100)</f>
        <v>0</v>
      </c>
      <c r="N51" s="78" t="s">
        <v>223</v>
      </c>
      <c r="O51" s="82">
        <f>IF(N53=0,0,(N52/N53)*100)</f>
        <v>0</v>
      </c>
      <c r="P51" s="78" t="s">
        <v>224</v>
      </c>
      <c r="Q51" s="81">
        <f>IF(P53=0,0,(P52/P53)*100)</f>
        <v>0</v>
      </c>
      <c r="R51" s="78" t="s">
        <v>319</v>
      </c>
      <c r="S51" s="81">
        <f>IF(R53=0,0,(R52/R53)*100)</f>
        <v>0</v>
      </c>
      <c r="T51" s="78" t="s">
        <v>249</v>
      </c>
      <c r="U51" s="81">
        <f>IF(T53=0,0,(T52/T53)*100)</f>
        <v>0</v>
      </c>
      <c r="V51" s="78" t="s">
        <v>237</v>
      </c>
      <c r="W51" s="81">
        <f>IF(V53=0,0,(V52/V53)*100)</f>
        <v>0</v>
      </c>
      <c r="X51" s="78" t="s">
        <v>225</v>
      </c>
      <c r="Y51" s="81">
        <f>IF(X53=0,0,(X52/X53)*100)</f>
        <v>0</v>
      </c>
      <c r="Z51" s="65">
        <f>MAX(IF(OR(B53=0,ISBLANK(B53)),0,B52/B53),IF(OR(D53=0,ISBLANK(B53)),0,D52/D53),IF(OR(F53=0,ISBLANK(B53)),0,F52/F53),IF(OR(H53=0,ISBLANK(B53)),0,H52/H53),IF(OR(J53=0,ISBLANK(B53)),0,J52/J53),IF(OR(L53=0,ISBLANK(B53)),0,L52/L53),IF(OR(N53=0,ISBLANK(N53)),0,N52/N53),IF(OR(P53=0,ISBLANK(P53)),0,P52/P53),IF(OR(R53=0,ISBLANK(R53)),0,R52/R53),IF(OR(T53=0,ISBLANK(T53)),0,T52/T53),IF(OR(V53=0,ISBLANK(V53)),0,V52/V53),IF(OR(X53=0,ISBLANK(X53)),0,X52/X53))</f>
        <v>2.3809523809523808E-2</v>
      </c>
      <c r="AA51" s="68">
        <f>MIN(IF(OR(B53=0,ISBLANK(B53)),0,B52/B53),IF(OR(D53=0,ISBLANK(B53)),0,D52/D53),IF(OR(F53=0,ISBLANK(B53)),0,F52/F53),IF(OR(H53=0,ISBLANK(B53)),0,H52/H53),IF(OR(J53=0,ISBLANK(B53)),0,J52/J53),IF(OR(L53=0,ISBLANK(B53)),0,L52/L53),IF(OR(N53=0,ISBLANK(N53)),0,N52/N53),IF(OR(P53=0,ISBLANK(P53)),0,P52/P53),IF(OR(R53=0,ISBLANK(R53)),0,R52/R53),IF(OR(T53=0,ISBLANK(T53)),0,T52/T53),IF(OR(V53=0,ISBLANK(V53)),0,V52/V53),IF(OR(X53=0,ISBLANK(X53)),0,X52/X53))</f>
        <v>0</v>
      </c>
      <c r="AB51" s="71"/>
    </row>
    <row r="52" spans="1:30" s="67" customFormat="1" ht="15" customHeight="1" x14ac:dyDescent="0.25">
      <c r="A52" s="18" t="s">
        <v>302</v>
      </c>
      <c r="B52" s="113">
        <v>0</v>
      </c>
      <c r="C52" s="113"/>
      <c r="D52" s="113">
        <v>0</v>
      </c>
      <c r="E52" s="113"/>
      <c r="F52" s="113">
        <v>0</v>
      </c>
      <c r="G52" s="113"/>
      <c r="H52" s="113">
        <v>0</v>
      </c>
      <c r="I52" s="113"/>
      <c r="J52" s="112">
        <v>1</v>
      </c>
      <c r="K52" s="112"/>
      <c r="L52" s="113">
        <v>0</v>
      </c>
      <c r="M52" s="113"/>
      <c r="N52" s="127">
        <v>0</v>
      </c>
      <c r="O52" s="127"/>
      <c r="P52" s="112">
        <v>0</v>
      </c>
      <c r="Q52" s="112"/>
      <c r="R52" s="112">
        <v>0</v>
      </c>
      <c r="S52" s="112"/>
      <c r="T52" s="112">
        <v>0</v>
      </c>
      <c r="U52" s="112"/>
      <c r="V52" s="112">
        <v>0</v>
      </c>
      <c r="W52" s="112"/>
      <c r="X52" s="112">
        <v>0</v>
      </c>
      <c r="Y52" s="112"/>
      <c r="AB52" s="71"/>
    </row>
    <row r="53" spans="1:30" s="67" customFormat="1" ht="15" customHeight="1" x14ac:dyDescent="0.25">
      <c r="A53" s="18" t="s">
        <v>303</v>
      </c>
      <c r="B53" s="113">
        <v>1154</v>
      </c>
      <c r="C53" s="113"/>
      <c r="D53" s="113">
        <v>0</v>
      </c>
      <c r="E53" s="113"/>
      <c r="F53" s="113">
        <v>138</v>
      </c>
      <c r="G53" s="113"/>
      <c r="H53" s="113">
        <v>96</v>
      </c>
      <c r="I53" s="113"/>
      <c r="J53" s="112">
        <v>42</v>
      </c>
      <c r="K53" s="112"/>
      <c r="L53" s="113">
        <v>164</v>
      </c>
      <c r="M53" s="113"/>
      <c r="N53" s="127">
        <v>0</v>
      </c>
      <c r="O53" s="127"/>
      <c r="P53" s="112">
        <v>136</v>
      </c>
      <c r="Q53" s="112"/>
      <c r="R53" s="112">
        <v>4</v>
      </c>
      <c r="S53" s="112"/>
      <c r="T53" s="112">
        <v>72</v>
      </c>
      <c r="U53" s="112"/>
      <c r="V53" s="112">
        <v>56</v>
      </c>
      <c r="W53" s="112"/>
      <c r="X53" s="112">
        <v>186</v>
      </c>
      <c r="Y53" s="112"/>
      <c r="AB53" s="71"/>
    </row>
    <row r="54" spans="1:30" s="67" customFormat="1" x14ac:dyDescent="0.25">
      <c r="A54" s="5" t="s">
        <v>276</v>
      </c>
      <c r="B54" s="78">
        <v>139717890</v>
      </c>
      <c r="C54" s="81">
        <f>IF($Z54=0,0,IF(OR(B$5=0,ISBLANK(B$5)),0,(B54/B$5)/$Z54*100))</f>
        <v>100</v>
      </c>
      <c r="D54" s="78">
        <v>0</v>
      </c>
      <c r="E54" s="81">
        <f>IF($Z54=0,0,IF(OR(D$5=0,ISBLANK(D$5)),0,(D54/D$5)/$Z54*100))</f>
        <v>0</v>
      </c>
      <c r="F54" s="78">
        <v>0</v>
      </c>
      <c r="G54" s="81">
        <f>IF($Z54=0,0,IF(OR(F$5=0,ISBLANK(F$5)),0,(F54/F$5)/$Z54*100))</f>
        <v>0</v>
      </c>
      <c r="H54" s="78">
        <v>0</v>
      </c>
      <c r="I54" s="81">
        <f>IF($Z54=0,0,IF(OR(H$5=0,ISBLANK(H$5)),0,(H54/H$5)/$Z54*100))</f>
        <v>0</v>
      </c>
      <c r="J54" s="76">
        <v>243780</v>
      </c>
      <c r="K54" s="81">
        <f>IF($Z54=0,0,IF(OR(J$5=0,ISBLANK(J$5)),0,(J54/J$5)/$Z54*100))</f>
        <v>4.5322885995487043</v>
      </c>
      <c r="L54" s="76">
        <v>3021531</v>
      </c>
      <c r="M54" s="81">
        <f>IF($Z54=0,0,IF(OR(L$5=0,ISBLANK(L$5)),0,(L54/L$5)/$Z54*100))</f>
        <v>32.133020095928941</v>
      </c>
      <c r="N54" s="53">
        <v>0</v>
      </c>
      <c r="O54" s="82">
        <f>IF($Z54=0,0,IF(OR(N$5=0,ISBLANK(N$5)),0,(N54/N$5)/$Z54*100))</f>
        <v>0</v>
      </c>
      <c r="P54" s="54">
        <v>0</v>
      </c>
      <c r="Q54" s="81">
        <f>IF($Z54=0,0,IF(OR(P$5=0,ISBLANK(P$5)),0,(P54/P$5)/$Z54*100))</f>
        <v>0</v>
      </c>
      <c r="R54" s="54">
        <v>0</v>
      </c>
      <c r="S54" s="81">
        <f>IF($Z54=0,0,IF(OR(R$5=0,ISBLANK(R$5)),0,(R54/R$5)/$Z54*100))</f>
        <v>0</v>
      </c>
      <c r="T54" s="54">
        <v>0</v>
      </c>
      <c r="U54" s="81">
        <f>IF($Z54=0,0,IF(OR(T$5=0,ISBLANK(T$5)),0,(T54/T$5)/$Z54*100))</f>
        <v>0</v>
      </c>
      <c r="V54" s="54">
        <v>706501.23</v>
      </c>
      <c r="W54" s="81">
        <f>IF($Z54=0,0,IF(OR(V$5=0,ISBLANK(V$5)),0,(V54/V$5)/$Z54*100))</f>
        <v>8.1354580361899238</v>
      </c>
      <c r="X54" s="54">
        <v>4102672</v>
      </c>
      <c r="Y54" s="81">
        <f>IF($Z54=0,0,IF(OR(X$5=0,ISBLANK(X$5)),0,(X54/X$5)/$Z54*100))</f>
        <v>42.30136026245458</v>
      </c>
      <c r="Z54" s="65">
        <f>MAX(IF(ISBLANK($B$5),0,B54/$B$5),IF(ISBLANK($D$5),0,D54/$D$5),IF(ISBLANK($F$5),0,F54/$F$5),IF(ISBLANK($H$5),0,H54/$H$5),IF(ISBLANK($J$5),0,J54/$J$5),IF(ISBLANK($L$5),0,L54/$L$5),IF(ISBLANK($N$5),0,N54/$N$5),IF(ISBLANK($P$5),0,P54/$P$5),IF(ISBLANK($R$5),0,R54/$R$5),IF(ISBLANK($T$5),0,T54/$T$5),IF(ISBLANK($V$5),0,V54/$V$5),IF(ISBLANK($X$5),0,X54/$X$5))</f>
        <v>132.38344973436688</v>
      </c>
      <c r="AA54" s="65">
        <f>MIN(IF(ISBLANK($B$5),0,B54/$B$5),IF(ISBLANK($D$5),0,D54/$D$5),IF(ISBLANK($F$5),0,F54/$F$5),IF(ISBLANK($H$5),0,H54/$H$5),IF(ISBLANK($J$5),0,J54/$J$5),IF(ISBLANK($L$5),0,L54/$L$5),IF(ISBLANK($N$5),0,N54/$N$5),IF(ISBLANK($P$5),0,P54/$P$5),IF(ISBLANK($R$5),0,R54/$R$5),IF(ISBLANK($T$5),0,T54/$T$5),IF(ISBLANK($V$5),0,V54/$V$5),IF(ISBLANK($X$5),0,X54/$X$5))</f>
        <v>0</v>
      </c>
      <c r="AB54" s="71"/>
    </row>
    <row r="55" spans="1:30" s="67" customFormat="1" x14ac:dyDescent="0.25">
      <c r="A55" s="5" t="s">
        <v>277</v>
      </c>
      <c r="B55" s="78">
        <v>0</v>
      </c>
      <c r="C55" s="81">
        <f>IF($Z55=0,0,IF(OR(B$5=0,ISBLANK(B$5)),0,(B55/B$5)/$Z55*100))</f>
        <v>0</v>
      </c>
      <c r="D55" s="72">
        <v>0</v>
      </c>
      <c r="E55" s="81">
        <f>IF($Z55=0,0,IF(OR(D$5=0,ISBLANK(D$5)),0,(D55/D$5)/$Z55*100))</f>
        <v>0</v>
      </c>
      <c r="F55" s="78">
        <v>0</v>
      </c>
      <c r="G55" s="81">
        <f>IF($Z55=0,0,IF(OR(F$5=0,ISBLANK(F$5)),0,(F55/F$5)/$Z55*100))</f>
        <v>0</v>
      </c>
      <c r="H55" s="76">
        <v>0</v>
      </c>
      <c r="I55" s="81">
        <f>IF($Z55=0,0,IF(OR(H$5=0,ISBLANK(H$5)),0,(H55/H$5)/$Z55*100))</f>
        <v>0</v>
      </c>
      <c r="J55" s="76">
        <v>0</v>
      </c>
      <c r="K55" s="81">
        <f>IF($Z55=0,0,IF(OR(J$5=0,ISBLANK(J$5)),0,(J55/J$5)/$Z55*100))</f>
        <v>0</v>
      </c>
      <c r="L55" s="76">
        <v>0</v>
      </c>
      <c r="M55" s="81">
        <f>IF($Z55=0,0,IF(OR(L$5=0,ISBLANK(L$5)),0,(L55/L$5)/$Z55*100))</f>
        <v>0</v>
      </c>
      <c r="N55" s="58">
        <v>0</v>
      </c>
      <c r="O55" s="82">
        <f>IF($Z55=0,0,IF(OR(N$5=0,ISBLANK(N$5)),0,(N55/N$5)/$Z55*100))</f>
        <v>0</v>
      </c>
      <c r="P55" s="76">
        <v>0</v>
      </c>
      <c r="Q55" s="81">
        <f>IF($Z55=0,0,IF(OR(P$5=0,ISBLANK(P$5)),0,(P55/P$5)/$Z55*100))</f>
        <v>0</v>
      </c>
      <c r="R55" s="76">
        <v>0</v>
      </c>
      <c r="S55" s="81">
        <f>IF($Z55=0,0,IF(OR(R$5=0,ISBLANK(R$5)),0,(R55/R$5)/$Z55*100))</f>
        <v>0</v>
      </c>
      <c r="T55" s="76">
        <v>0</v>
      </c>
      <c r="U55" s="81">
        <f>IF($Z55=0,0,IF(OR(T$5=0,ISBLANK(T$5)),0,(T55/T$5)/$Z55*100))</f>
        <v>0</v>
      </c>
      <c r="V55" s="76">
        <v>0</v>
      </c>
      <c r="W55" s="81">
        <f>IF($Z55=0,0,IF(OR(V$5=0,ISBLANK(V$5)),0,(V55/V$5)/$Z55*100))</f>
        <v>0</v>
      </c>
      <c r="X55" s="76">
        <v>293048</v>
      </c>
      <c r="Y55" s="81">
        <f>IF($Z55=0,0,IF(OR(X$5=0,ISBLANK(X$5)),0,(X55/X$5)/$Z55*100))</f>
        <v>100</v>
      </c>
      <c r="Z55" s="65">
        <f>MAX(IF(ISBLANK($B$5),0,B55/$B$5),IF(ISBLANK($D$5),0,D55/$D$5),IF(ISBLANK($F$5),0,F55/$F$5),IF(ISBLANK($H$5),0,H55/$H$5),IF(ISBLANK($J$5),0,J55/$J$5),IF(ISBLANK($L$5),0,L55/$L$5),IF(ISBLANK($N$5),0,N55/$N$5),IF(ISBLANK($P$5),0,P55/$P$5),IF(ISBLANK($R$5),0,R55/$R$5),IF(ISBLANK($T$5),0,T55/$T$5),IF(ISBLANK($V$5),0,V55/$V$5),IF(ISBLANK($X$5),0,X55/$X$5))</f>
        <v>4</v>
      </c>
      <c r="AA55" s="65">
        <f>MIN(IF(ISBLANK($B$5),0,B55/$B$5),IF(ISBLANK($D$5),0,D55/$D$5),IF(ISBLANK($F$5),0,F55/$F$5),IF(ISBLANK($H$5),0,H55/$H$5),IF(ISBLANK($J$5),0,J55/$J$5),IF(ISBLANK($L$5),0,L55/$L$5),IF(ISBLANK($N$5),0,N55/$N$5),IF(ISBLANK($P$5),0,P55/$P$5),IF(ISBLANK($R$5),0,R55/$R$5),IF(ISBLANK($T$5),0,T55/$T$5),IF(ISBLANK($V$5),0,V55/$V$5),IF(ISBLANK($X$5),0,X55/$X$5))</f>
        <v>0</v>
      </c>
      <c r="AB55" s="71"/>
    </row>
    <row r="56" spans="1:30" s="67" customFormat="1" x14ac:dyDescent="0.25">
      <c r="A56" s="5" t="s">
        <v>304</v>
      </c>
      <c r="B56" s="72" t="s">
        <v>227</v>
      </c>
      <c r="C56" s="81">
        <f>IF(B58=0,0,B57/B58*100)</f>
        <v>100</v>
      </c>
      <c r="D56" s="72" t="s">
        <v>227</v>
      </c>
      <c r="E56" s="81">
        <f>IF(D58=0,0,D57/D58*100)</f>
        <v>0</v>
      </c>
      <c r="F56" s="77" t="s">
        <v>227</v>
      </c>
      <c r="G56" s="81">
        <f>IF(F58=0,0,F57/F58*100)</f>
        <v>0</v>
      </c>
      <c r="H56" s="73" t="s">
        <v>227</v>
      </c>
      <c r="I56" s="81">
        <f>IF(H58=0,0,H57/H58*100)</f>
        <v>100</v>
      </c>
      <c r="J56" s="73" t="s">
        <v>227</v>
      </c>
      <c r="K56" s="81">
        <f>IF(J58=0,0,J57/J58*100)</f>
        <v>0</v>
      </c>
      <c r="L56" s="73" t="s">
        <v>227</v>
      </c>
      <c r="M56" s="81">
        <f>IF(L58=0,0,L57/L58*100)</f>
        <v>100</v>
      </c>
      <c r="N56" s="53" t="s">
        <v>227</v>
      </c>
      <c r="O56" s="82">
        <f>IF(N58=0,0,N57/N58*100)</f>
        <v>0</v>
      </c>
      <c r="P56" s="54" t="s">
        <v>227</v>
      </c>
      <c r="Q56" s="81">
        <f>IF(P58=0,0,P57/P58*100)</f>
        <v>0</v>
      </c>
      <c r="R56" s="54" t="s">
        <v>227</v>
      </c>
      <c r="S56" s="81">
        <f>IF(R58=0,0,R57/R58*100)</f>
        <v>0</v>
      </c>
      <c r="T56" s="54" t="s">
        <v>227</v>
      </c>
      <c r="U56" s="81">
        <f>IF(T58=0,0,T57/T58*100)</f>
        <v>0</v>
      </c>
      <c r="V56" s="54" t="s">
        <v>227</v>
      </c>
      <c r="W56" s="81">
        <f>IF(V58=0,0,V57/V58*100)</f>
        <v>0</v>
      </c>
      <c r="X56" s="54" t="s">
        <v>227</v>
      </c>
      <c r="Y56" s="81">
        <f>IF(X58=0,0,X57/X58*100)</f>
        <v>0</v>
      </c>
      <c r="Z56" s="65"/>
      <c r="AA56" s="65"/>
      <c r="AB56" s="66"/>
      <c r="AC56" s="65"/>
      <c r="AD56" s="65"/>
    </row>
    <row r="57" spans="1:30" s="67" customFormat="1" x14ac:dyDescent="0.25">
      <c r="A57" s="5" t="s">
        <v>305</v>
      </c>
      <c r="B57" s="97">
        <v>7</v>
      </c>
      <c r="C57" s="97"/>
      <c r="D57" s="97">
        <v>0</v>
      </c>
      <c r="E57" s="97"/>
      <c r="F57" s="97">
        <v>0</v>
      </c>
      <c r="G57" s="97"/>
      <c r="H57" s="97">
        <v>3</v>
      </c>
      <c r="I57" s="97"/>
      <c r="J57" s="97">
        <v>0</v>
      </c>
      <c r="K57" s="97"/>
      <c r="L57" s="97">
        <v>5</v>
      </c>
      <c r="M57" s="97"/>
      <c r="N57" s="95">
        <v>0</v>
      </c>
      <c r="O57" s="95"/>
      <c r="P57" s="97">
        <v>0</v>
      </c>
      <c r="Q57" s="97"/>
      <c r="R57" s="97">
        <v>0</v>
      </c>
      <c r="S57" s="97"/>
      <c r="T57" s="97">
        <v>1</v>
      </c>
      <c r="U57" s="97"/>
      <c r="V57" s="97">
        <v>0</v>
      </c>
      <c r="W57" s="97"/>
      <c r="X57" s="97">
        <v>0</v>
      </c>
      <c r="Y57" s="97"/>
      <c r="Z57" s="65"/>
      <c r="AA57" s="65"/>
      <c r="AB57" s="66"/>
      <c r="AC57" s="65"/>
      <c r="AD57" s="65"/>
    </row>
    <row r="58" spans="1:30" s="67" customFormat="1" x14ac:dyDescent="0.25">
      <c r="A58" s="5" t="s">
        <v>306</v>
      </c>
      <c r="B58" s="97">
        <v>7</v>
      </c>
      <c r="C58" s="97"/>
      <c r="D58" s="97">
        <v>0</v>
      </c>
      <c r="E58" s="97"/>
      <c r="F58" s="97">
        <v>0</v>
      </c>
      <c r="G58" s="97"/>
      <c r="H58" s="97">
        <v>3</v>
      </c>
      <c r="I58" s="97"/>
      <c r="J58" s="97">
        <v>0</v>
      </c>
      <c r="K58" s="97"/>
      <c r="L58" s="97">
        <v>5</v>
      </c>
      <c r="M58" s="97"/>
      <c r="N58" s="95">
        <v>0</v>
      </c>
      <c r="O58" s="95"/>
      <c r="P58" s="97">
        <v>0</v>
      </c>
      <c r="Q58" s="97"/>
      <c r="R58" s="97">
        <v>0</v>
      </c>
      <c r="S58" s="97"/>
      <c r="T58" s="97">
        <v>0</v>
      </c>
      <c r="U58" s="97"/>
      <c r="V58" s="97">
        <v>0</v>
      </c>
      <c r="W58" s="97"/>
      <c r="X58" s="97">
        <v>0</v>
      </c>
      <c r="Y58" s="97"/>
      <c r="Z58" s="65"/>
      <c r="AA58" s="65"/>
      <c r="AB58" s="66"/>
      <c r="AC58" s="65"/>
      <c r="AD58" s="65"/>
    </row>
    <row r="59" spans="1:30" x14ac:dyDescent="0.25">
      <c r="A59" s="79" t="s">
        <v>29</v>
      </c>
      <c r="B59" s="110">
        <f>AVERAGE(C48,C51,C54,C55,C56)</f>
        <v>46.631145172079975</v>
      </c>
      <c r="C59" s="111"/>
      <c r="D59" s="110">
        <f t="shared" ref="D59" si="26">AVERAGE(E48,E51,E54,E55,E56)</f>
        <v>0</v>
      </c>
      <c r="E59" s="111"/>
      <c r="F59" s="110">
        <f t="shared" ref="F59" si="27">AVERAGE(G48,G51,G54,G55,G56)</f>
        <v>10.190017941608222</v>
      </c>
      <c r="G59" s="111"/>
      <c r="H59" s="110">
        <f t="shared" ref="H59" si="28">AVERAGE(I48,I51,I54,I55,I56)</f>
        <v>27.687163453187424</v>
      </c>
      <c r="I59" s="111"/>
      <c r="J59" s="110">
        <f t="shared" ref="J59" si="29">AVERAGE(K48,K51,K54,K55,K56)</f>
        <v>10.736080126323957</v>
      </c>
      <c r="K59" s="111"/>
      <c r="L59" s="110">
        <f t="shared" ref="L59" si="30">AVERAGE(M48,M51,M54,M55,M56)</f>
        <v>26.426604019185788</v>
      </c>
      <c r="M59" s="111"/>
      <c r="N59" s="110">
        <f t="shared" ref="N59" si="31">AVERAGE(O48,O51,O54,O55,O56)</f>
        <v>0</v>
      </c>
      <c r="O59" s="111"/>
      <c r="P59" s="110">
        <f t="shared" ref="P59" si="32">AVERAGE(Q48,Q51,Q54,Q55,Q56)</f>
        <v>0</v>
      </c>
      <c r="Q59" s="111"/>
      <c r="R59" s="110">
        <f t="shared" ref="R59" si="33">AVERAGE(S48,S51,S54,S55,S56)</f>
        <v>0</v>
      </c>
      <c r="S59" s="111"/>
      <c r="T59" s="110">
        <f t="shared" ref="T59" si="34">AVERAGE(U48,U51,U54,U55,U56)</f>
        <v>19.283611444789535</v>
      </c>
      <c r="U59" s="111"/>
      <c r="V59" s="110">
        <f t="shared" ref="V59" si="35">AVERAGE(W48,W51,W54,W55,W56)</f>
        <v>19.114305069540887</v>
      </c>
      <c r="W59" s="111"/>
      <c r="X59" s="110">
        <f t="shared" ref="X59" si="36">AVERAGE(Y48,Y51,Y54,Y55,Y56)</f>
        <v>30.110178942621268</v>
      </c>
      <c r="Y59" s="111"/>
    </row>
    <row r="60" spans="1:30" x14ac:dyDescent="0.25">
      <c r="A60" s="115" t="s">
        <v>13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62"/>
      <c r="O60" s="62"/>
      <c r="P60" s="63"/>
      <c r="Q60" s="63"/>
      <c r="R60" s="63"/>
      <c r="S60" s="63"/>
      <c r="T60" s="63"/>
      <c r="U60" s="63"/>
      <c r="V60" s="63"/>
      <c r="W60" s="63"/>
      <c r="X60" s="63"/>
      <c r="Y60" s="63"/>
      <c r="AB60" s="1">
        <v>0.8</v>
      </c>
      <c r="AC60" s="3">
        <f>AB60*100</f>
        <v>80</v>
      </c>
    </row>
    <row r="61" spans="1:30" s="67" customFormat="1" ht="30" x14ac:dyDescent="0.25">
      <c r="A61" s="52" t="s">
        <v>54</v>
      </c>
      <c r="B61" s="78" t="s">
        <v>245</v>
      </c>
      <c r="C61" s="81">
        <f>IF(B63=0,0,(B62/B63)*100)</f>
        <v>1.1241639030970715E-2</v>
      </c>
      <c r="D61" s="78" t="s">
        <v>267</v>
      </c>
      <c r="E61" s="81">
        <f>IF(D63=0,0,(D62/D63)*100)</f>
        <v>0</v>
      </c>
      <c r="F61" s="78" t="s">
        <v>241</v>
      </c>
      <c r="G61" s="81">
        <f>IF(F63=0,0,(F62/F63)*100)</f>
        <v>5.9101654846335699E-2</v>
      </c>
      <c r="H61" s="78" t="s">
        <v>261</v>
      </c>
      <c r="I61" s="81">
        <f>IF(H63=0,0,(H62/H63)*100)</f>
        <v>7.6745970836531077E-2</v>
      </c>
      <c r="J61" s="78" t="s">
        <v>260</v>
      </c>
      <c r="K61" s="81">
        <f>IF(J63=0,0,(J62/J63)*100)</f>
        <v>0</v>
      </c>
      <c r="L61" s="78" t="s">
        <v>256</v>
      </c>
      <c r="M61" s="81">
        <f>IF(L63=0,0,(L62/L63)*100)</f>
        <v>0</v>
      </c>
      <c r="N61" s="78" t="s">
        <v>271</v>
      </c>
      <c r="O61" s="82">
        <f>IF(N63=0,0,(N62/N63)*100)</f>
        <v>0</v>
      </c>
      <c r="P61" s="78" t="s">
        <v>242</v>
      </c>
      <c r="Q61" s="81">
        <f>IF(P63=0,0,(P62/P63)*100)</f>
        <v>0</v>
      </c>
      <c r="R61" s="78" t="s">
        <v>318</v>
      </c>
      <c r="S61" s="81">
        <f>IF(R63=0,0,(R62/R63)*100)</f>
        <v>0</v>
      </c>
      <c r="T61" s="78" t="s">
        <v>250</v>
      </c>
      <c r="U61" s="81">
        <f>IF(T63=0,0,(T62/T63)*100)</f>
        <v>0</v>
      </c>
      <c r="V61" s="78" t="s">
        <v>238</v>
      </c>
      <c r="W61" s="81">
        <f>IF(V63=0,0,(V62/V63)*100)</f>
        <v>0</v>
      </c>
      <c r="X61" s="78" t="s">
        <v>255</v>
      </c>
      <c r="Y61" s="81">
        <f>IF(X63=0,0,(X62/X63)*100)</f>
        <v>0</v>
      </c>
      <c r="AB61" s="71"/>
    </row>
    <row r="62" spans="1:30" s="67" customFormat="1" ht="15" customHeight="1" x14ac:dyDescent="0.25">
      <c r="A62" s="55" t="s">
        <v>198</v>
      </c>
      <c r="B62" s="113">
        <v>2</v>
      </c>
      <c r="C62" s="113"/>
      <c r="D62" s="113">
        <v>0</v>
      </c>
      <c r="E62" s="113"/>
      <c r="F62" s="113">
        <v>1</v>
      </c>
      <c r="G62" s="113"/>
      <c r="H62" s="114">
        <v>1</v>
      </c>
      <c r="I62" s="114"/>
      <c r="J62" s="114">
        <v>0</v>
      </c>
      <c r="K62" s="114"/>
      <c r="L62" s="114">
        <v>0</v>
      </c>
      <c r="M62" s="114"/>
      <c r="N62" s="104">
        <v>0</v>
      </c>
      <c r="O62" s="104"/>
      <c r="P62" s="105">
        <v>0</v>
      </c>
      <c r="Q62" s="105"/>
      <c r="R62" s="105">
        <v>0</v>
      </c>
      <c r="S62" s="105"/>
      <c r="T62" s="105">
        <v>0</v>
      </c>
      <c r="U62" s="105"/>
      <c r="V62" s="105">
        <v>0</v>
      </c>
      <c r="W62" s="105"/>
      <c r="X62" s="105">
        <v>0</v>
      </c>
      <c r="Y62" s="105"/>
      <c r="AB62" s="71"/>
    </row>
    <row r="63" spans="1:30" s="67" customFormat="1" ht="15" customHeight="1" x14ac:dyDescent="0.25">
      <c r="A63" s="55" t="s">
        <v>199</v>
      </c>
      <c r="B63" s="113">
        <v>17791</v>
      </c>
      <c r="C63" s="113"/>
      <c r="D63" s="113">
        <v>0</v>
      </c>
      <c r="E63" s="113"/>
      <c r="F63" s="113">
        <v>1692</v>
      </c>
      <c r="G63" s="113"/>
      <c r="H63" s="114">
        <v>1303</v>
      </c>
      <c r="I63" s="114"/>
      <c r="J63" s="114">
        <v>520</v>
      </c>
      <c r="K63" s="114"/>
      <c r="L63" s="114">
        <v>973</v>
      </c>
      <c r="M63" s="114"/>
      <c r="N63" s="104">
        <v>0</v>
      </c>
      <c r="O63" s="104"/>
      <c r="P63" s="105">
        <v>1283</v>
      </c>
      <c r="Q63" s="105"/>
      <c r="R63" s="105">
        <v>218</v>
      </c>
      <c r="S63" s="105"/>
      <c r="T63" s="105">
        <v>895</v>
      </c>
      <c r="U63" s="105"/>
      <c r="V63" s="105">
        <v>783</v>
      </c>
      <c r="W63" s="105"/>
      <c r="X63" s="105">
        <v>250</v>
      </c>
      <c r="Y63" s="105"/>
      <c r="AB63" s="71"/>
    </row>
    <row r="64" spans="1:30" s="67" customFormat="1" ht="33" customHeight="1" x14ac:dyDescent="0.25">
      <c r="A64" s="86" t="s">
        <v>174</v>
      </c>
      <c r="B64" s="78">
        <v>461</v>
      </c>
      <c r="C64" s="81">
        <f>IF($Z64=0,0,(IF(OR(B$4=0,ISBLANK(B$4)),0,B64/B$4)/$Z64*100))</f>
        <v>100</v>
      </c>
      <c r="D64" s="78">
        <v>0</v>
      </c>
      <c r="E64" s="81">
        <f>IF($Z64=0,0,(IF(OR(D$4=0,ISBLANK(D$4)),0,D64/D$4)/$Z64*100))</f>
        <v>0</v>
      </c>
      <c r="F64" s="77">
        <v>34</v>
      </c>
      <c r="G64" s="81">
        <f>IF($Z64=0,0,(IF(OR(F$4=0,ISBLANK(F$4)),0,F64/F$4)/$Z64*100))</f>
        <v>1.0556582063347832</v>
      </c>
      <c r="H64" s="77">
        <v>38</v>
      </c>
      <c r="I64" s="81">
        <f>IF($Z64=0,0,(IF(OR(H$4=0,ISBLANK(H$4)),0,H64/H$4)/$Z64*100))</f>
        <v>3.0584490628619365</v>
      </c>
      <c r="J64" s="77">
        <v>299</v>
      </c>
      <c r="K64" s="81">
        <f>IF($Z64=0,0,(IF(OR(J$4=0,ISBLANK(J$4)),0,J64/J$4)/$Z64*100))</f>
        <v>31.33659198295236</v>
      </c>
      <c r="L64" s="77">
        <v>34</v>
      </c>
      <c r="M64" s="81">
        <f>IF($Z64=0,0,(IF(OR(L$4=0,ISBLANK(L$4)),0,L64/L$4)/$Z64*100))</f>
        <v>1.5809744574407321</v>
      </c>
      <c r="N64" s="53">
        <v>0</v>
      </c>
      <c r="O64" s="82">
        <f>IF($Z64=0,0,(IF(OR(N$4=0,ISBLANK(N$4)),0,N64/N$4)/$Z64*100))</f>
        <v>0</v>
      </c>
      <c r="P64" s="54">
        <v>0</v>
      </c>
      <c r="Q64" s="81">
        <f>IF($Z64=0,0,(IF(OR(P$4=0,ISBLANK(P$4)),0,P64/P$4)/$Z64*100))</f>
        <v>0</v>
      </c>
      <c r="R64" s="54">
        <v>9</v>
      </c>
      <c r="S64" s="81">
        <f>IF($Z64=0,0,(IF(OR(R$4=0,ISBLANK(R$4)),0,R64/R$4)/$Z64*100))</f>
        <v>88.403023610595909</v>
      </c>
      <c r="T64" s="54">
        <v>0</v>
      </c>
      <c r="U64" s="81">
        <f>IF($Z64=0,0,(IF(OR(T$4=0,ISBLANK(T$4)),0,T64/T$4)/$Z64*100))</f>
        <v>0</v>
      </c>
      <c r="V64" s="54">
        <v>0</v>
      </c>
      <c r="W64" s="81">
        <f>IF($Z64=0,0,(IF(OR(V$4=0,ISBLANK(V$4)),0,V64/V$4)/$Z64*100))</f>
        <v>0</v>
      </c>
      <c r="X64" s="54">
        <v>44</v>
      </c>
      <c r="Y64" s="81">
        <f>IF($Z64=0,0,(IF(OR(X$4=0,ISBLANK(X$4)),0,X64/X$4)/$Z64*100))</f>
        <v>7.9816374284977636</v>
      </c>
      <c r="Z64" s="65">
        <f>MAX(IF(ISBLANK($B$4),0,B64/$B$4),IF(ISBLANK($D$4),0,D64/$D$4),IF(ISBLANK($F$4),0,F64/$F$4),IF(ISBLANK($H$4),0,H64/$H$4),IF(ISBLANK($J$4),0,J64/$J$4),IF(ISBLANK($L$4),0,L64/$L$4),IF(ISBLANK($N$4),0,N64/$N$4),IF(ISBLANK($P$4),0,P64/$P$4),IF(ISBLANK($R$4),0,R64/$R$4),IF(ISBLANK($T$4),0,T64/$T$4),IF(ISBLANK($V$4),0,V64/$V$4),IF(ISBLANK($X$4),0,X64/$X$4))</f>
        <v>0.57648059223689474</v>
      </c>
      <c r="AA64" s="65">
        <f>MIN(IF(ISBLANK($B$4),0,B64/$B$4),IF(ISBLANK($D$4),0,D64/$D$4),IF(ISBLANK($F$4),0,F64/$F$4),IF(ISBLANK($H$4),0,H64/$H$4),IF(ISBLANK($J$4),0,J64/$J$4),IF(ISBLANK($L$4),0,L64/$L$4),IF(ISBLANK($N$4),0,N64/$N$4),IF(ISBLANK($P$4),0,P64/$P$4),IF(ISBLANK($R$4),0,R64/$R$4),IF(ISBLANK($T$4),0,T64/$T$4),IF(ISBLANK($V$4),0,V64/$V$4),IF(ISBLANK($X$4),0,X64/$X$4))</f>
        <v>0</v>
      </c>
      <c r="AB64" s="71"/>
    </row>
    <row r="65" spans="1:30" s="67" customFormat="1" x14ac:dyDescent="0.25">
      <c r="A65" s="5" t="s">
        <v>55</v>
      </c>
      <c r="B65" s="78">
        <v>0</v>
      </c>
      <c r="C65" s="81">
        <f>IF($Z65=0,0,IF(OR(B$5=0,ISBLANK(B$5)),0,(B65/B$5)/$Z65*100))</f>
        <v>0</v>
      </c>
      <c r="D65" s="78">
        <v>0</v>
      </c>
      <c r="E65" s="81">
        <f>IF($Z65=0,0,IF(OR(D$5=0,ISBLANK(D$5)),0,(D65/D$5)/$Z65*100))</f>
        <v>0</v>
      </c>
      <c r="F65" s="77">
        <v>234500</v>
      </c>
      <c r="G65" s="81">
        <f>IF($Z65=0,0,IF(OR(F$5=0,ISBLANK(F$5)),0,(F65/F$5)/$Z65*100))</f>
        <v>0.97784226115827477</v>
      </c>
      <c r="H65" s="77">
        <v>469469.92</v>
      </c>
      <c r="I65" s="81">
        <f>IF($Z65=0,0,IF(OR(H$5=0,ISBLANK(H$5)),0,(H65/H$5)/$Z65*100))</f>
        <v>2.045131249860872</v>
      </c>
      <c r="J65" s="73">
        <v>1978681</v>
      </c>
      <c r="K65" s="81">
        <f>IF($Z65=0,0,IF(OR(J$5=0,ISBLANK(J$5)),0,(J65/J$5)/$Z65*100))</f>
        <v>22.036199095022628</v>
      </c>
      <c r="L65" s="73">
        <v>2104000</v>
      </c>
      <c r="M65" s="81">
        <f>IF($Z65=0,0,IF(OR(L$5=0,ISBLANK(L$5)),0,(L65/L$5)/$Z65*100))</f>
        <v>13.403297185626109</v>
      </c>
      <c r="N65" s="53">
        <v>0</v>
      </c>
      <c r="O65" s="82">
        <f>IF($Z65=0,0,IF(OR(N$5=0,ISBLANK(N$5)),0,(N65/N$5)/$Z65*100))</f>
        <v>0</v>
      </c>
      <c r="P65" s="54">
        <v>285607</v>
      </c>
      <c r="Q65" s="81">
        <f>IF($Z65=0,0,IF(OR(P$5=0,ISBLANK(P$5)),0,(P65/P$5)/$Z65*100))</f>
        <v>1.9913392808959245</v>
      </c>
      <c r="R65" s="54">
        <v>600002.52</v>
      </c>
      <c r="S65" s="81">
        <f>IF($Z65=0,0,IF(OR(R$5=0,ISBLANK(R$5)),0,(R65/R$5)/$Z65*100))</f>
        <v>38.411764705882348</v>
      </c>
      <c r="T65" s="54">
        <v>0</v>
      </c>
      <c r="U65" s="81">
        <f>IF($Z65=0,0,IF(OR(T$5=0,ISBLANK(T$5)),0,(T65/T$5)/$Z65*100))</f>
        <v>0</v>
      </c>
      <c r="V65" s="54">
        <v>14497379</v>
      </c>
      <c r="W65" s="81">
        <f>IF($Z65=0,0,IF(OR(V$5=0,ISBLANK(V$5)),0,(V65/V$5)/$Z65*100))</f>
        <v>100</v>
      </c>
      <c r="X65" s="54">
        <v>3516576</v>
      </c>
      <c r="Y65" s="81">
        <f>IF($Z65=0,0,IF(OR(X$5=0,ISBLANK(X$5)),0,(X65/X$5)/$Z65*100))</f>
        <v>21.719457013574662</v>
      </c>
      <c r="Z65" s="65">
        <f>MAX(IF(ISBLANK($B$5),0,B65/$B$5),IF(ISBLANK($D$5),0,D65/$D$5),IF(ISBLANK($F$5),0,F65/$F$5),IF(ISBLANK($H$5),0,H65/$H$5),IF(ISBLANK($J$5),0,J65/$J$5),IF(ISBLANK($L$5),0,L65/$L$5),IF(ISBLANK($N$5),0,N65/$N$5),IF(ISBLANK($P$5),0,P65/$P$5),IF(ISBLANK($R$5),0,R65/$R$5),IF(ISBLANK($T$5),0,T65/$T$5),IF(ISBLANK($V$5),0,V65/$V$5),IF(ISBLANK($X$5),0,X65/$X$5))</f>
        <v>221</v>
      </c>
      <c r="AA65" s="65">
        <f>MIN(IF(ISBLANK($B$5),0,B65/$B$5),IF(ISBLANK($D$5),0,D65/$D$5),IF(ISBLANK($F$5),0,F65/$F$5),IF(ISBLANK($H$5),0,H65/$H$5),IF(ISBLANK($J$5),0,J65/$J$5),IF(ISBLANK($L$5),0,L65/$L$5),IF(ISBLANK($N$5),0,N65/$N$5),IF(ISBLANK($P$5),0,P65/$P$5),IF(ISBLANK($R$5),0,R65/$R$5),IF(ISBLANK($T$5),0,T65/$T$5),IF(ISBLANK($V$5),0,V65/$V$5),IF(ISBLANK($X$5),0,X65/$X$5))</f>
        <v>0</v>
      </c>
      <c r="AB65" s="71"/>
    </row>
    <row r="66" spans="1:30" s="67" customFormat="1" x14ac:dyDescent="0.25">
      <c r="A66" s="5" t="s">
        <v>56</v>
      </c>
      <c r="B66" s="78">
        <v>0</v>
      </c>
      <c r="C66" s="81">
        <f>IF($Z66=0,0,IF(OR(B$5=0,ISBLANK(B$5)),0,(B66/B$5)/$Z66*100))</f>
        <v>0</v>
      </c>
      <c r="D66" s="78">
        <v>0</v>
      </c>
      <c r="E66" s="81">
        <f>IF($Z66=0,0,IF(OR(D$5=0,ISBLANK(D$5)),0,(D66/D$5)/$Z66*100))</f>
        <v>0</v>
      </c>
      <c r="F66" s="77">
        <v>0</v>
      </c>
      <c r="G66" s="81">
        <f>IF($Z66=0,0,IF(OR(F$5=0,ISBLANK(F$5)),0,(F66/F$5)/$Z66*100))</f>
        <v>0</v>
      </c>
      <c r="H66" s="77">
        <v>0</v>
      </c>
      <c r="I66" s="81">
        <f>IF($Z66=0,0,IF(OR(H$5=0,ISBLANK(H$5)),0,(H66/H$5)/$Z66*100))</f>
        <v>0</v>
      </c>
      <c r="J66" s="73">
        <v>0</v>
      </c>
      <c r="K66" s="81">
        <f>IF($Z66=0,0,IF(OR(J$5=0,ISBLANK(J$5)),0,(J66/J$5)/$Z66*100))</f>
        <v>0</v>
      </c>
      <c r="L66" s="73">
        <v>0</v>
      </c>
      <c r="M66" s="81">
        <f>IF($Z66=0,0,IF(OR(L$5=0,ISBLANK(L$5)),0,(L66/L$5)/$Z66*100))</f>
        <v>0</v>
      </c>
      <c r="N66" s="53">
        <v>0</v>
      </c>
      <c r="O66" s="82">
        <f>IF($Z66=0,0,IF(OR(N$5=0,ISBLANK(N$5)),0,(N66/N$5)/$Z66*100))</f>
        <v>0</v>
      </c>
      <c r="P66" s="54">
        <v>0</v>
      </c>
      <c r="Q66" s="81">
        <f>IF($Z66=0,0,IF(OR(P$5=0,ISBLANK(P$5)),0,(P66/P$5)/$Z66*100))</f>
        <v>0</v>
      </c>
      <c r="R66" s="54">
        <v>0</v>
      </c>
      <c r="S66" s="81">
        <f>IF($Z66=0,0,IF(OR(R$5=0,ISBLANK(R$5)),0,(R66/R$5)/$Z66*100))</f>
        <v>0</v>
      </c>
      <c r="T66" s="54">
        <v>0</v>
      </c>
      <c r="U66" s="81">
        <f>IF($Z66=0,0,IF(OR(T$5=0,ISBLANK(T$5)),0,(T66/T$5)/$Z66*100))</f>
        <v>0</v>
      </c>
      <c r="V66" s="54">
        <v>0</v>
      </c>
      <c r="W66" s="81">
        <f>IF($Z66=0,0,IF(OR(V$5=0,ISBLANK(V$5)),0,(V66/V$5)/$Z66*100))</f>
        <v>0</v>
      </c>
      <c r="X66" s="54">
        <v>879144</v>
      </c>
      <c r="Y66" s="81">
        <f>IF($Z66=0,0,IF(OR(X$5=0,ISBLANK(X$5)),0,(X66/X$5)/$Z66*100))</f>
        <v>100</v>
      </c>
      <c r="Z66" s="65">
        <f>MAX(IF(ISBLANK($B$5),0,B66/$B$5),IF(ISBLANK($D$5),0,D66/$D$5),IF(ISBLANK($F$5),0,F66/$F$5),IF(ISBLANK($H$5),0,H66/$H$5),IF(ISBLANK($J$5),0,J66/$J$5),IF(ISBLANK($L$5),0,L66/$L$5),IF(ISBLANK($N$5),0,N66/$N$5),IF(ISBLANK($P$5),0,P66/$P$5),IF(ISBLANK($R$5),0,R66/$R$5),IF(ISBLANK($T$5),0,T66/$T$5),IF(ISBLANK($V$5),0,V66/$V$5),IF(ISBLANK($X$5),0,X66/$X$5))</f>
        <v>12</v>
      </c>
      <c r="AA66" s="65">
        <f>MIN(IF(ISBLANK($B$4),0,B66/$B$4),IF(ISBLANK($D$4),0,D66/$D$4),IF(ISBLANK($F$4),0,F66/$F$4),IF(ISBLANK($H$4),0,H66/$H$4),IF(ISBLANK($J$4),0,J66/$J$4),IF(ISBLANK($L$4),0,L66/$L$4),IF(ISBLANK($N$4),0,N66/$N$4),IF(ISBLANK($P$4),0,P66/$P$4),IF(ISBLANK($R$4),0,R66/$R$4),IF(ISBLANK($T$4),0,T66/$T$4),IF(ISBLANK($V$4),0,V66/$V$4),IF(ISBLANK($X$4),0,X66/$X$4))</f>
        <v>0</v>
      </c>
      <c r="AB66" s="71"/>
    </row>
    <row r="67" spans="1:30" s="67" customFormat="1" x14ac:dyDescent="0.25">
      <c r="A67" s="5" t="s">
        <v>307</v>
      </c>
      <c r="B67" s="72" t="s">
        <v>227</v>
      </c>
      <c r="C67" s="81">
        <f>IF(B69=0,0,B68/B69*100)</f>
        <v>0</v>
      </c>
      <c r="D67" s="72" t="s">
        <v>227</v>
      </c>
      <c r="E67" s="81">
        <f>IF(D69=0,0,D68/D69*100)</f>
        <v>0</v>
      </c>
      <c r="F67" s="77" t="s">
        <v>227</v>
      </c>
      <c r="G67" s="81">
        <f>IF(F69=0,0,F68/F69*100)</f>
        <v>0</v>
      </c>
      <c r="H67" s="73" t="s">
        <v>227</v>
      </c>
      <c r="I67" s="81">
        <f>IF(H69=0,0,H68/H69*100)</f>
        <v>0</v>
      </c>
      <c r="J67" s="73" t="s">
        <v>227</v>
      </c>
      <c r="K67" s="81">
        <f>IF(J69=0,0,J68/J69*100)</f>
        <v>0</v>
      </c>
      <c r="L67" s="73" t="s">
        <v>227</v>
      </c>
      <c r="M67" s="81">
        <f>IF(L69=0,0,L68/L69*100)</f>
        <v>100</v>
      </c>
      <c r="N67" s="53" t="s">
        <v>227</v>
      </c>
      <c r="O67" s="82">
        <f>IF(N69=0,0,N68/N69*100)</f>
        <v>0</v>
      </c>
      <c r="P67" s="54" t="s">
        <v>227</v>
      </c>
      <c r="Q67" s="81">
        <f>IF(P69=0,0,P68/P69*100)</f>
        <v>0</v>
      </c>
      <c r="R67" s="54" t="s">
        <v>227</v>
      </c>
      <c r="S67" s="81">
        <f>IF(R69=0,0,R68/R69*100)</f>
        <v>0</v>
      </c>
      <c r="T67" s="54" t="s">
        <v>227</v>
      </c>
      <c r="U67" s="81">
        <f>IF(T69=0,0,T68/T69*100)</f>
        <v>0</v>
      </c>
      <c r="V67" s="54" t="s">
        <v>227</v>
      </c>
      <c r="W67" s="81">
        <f>IF(V69=0,0,V68/V69*100)</f>
        <v>100</v>
      </c>
      <c r="X67" s="54" t="s">
        <v>227</v>
      </c>
      <c r="Y67" s="81">
        <f>IF(X69=0,0,X68/X69*100)</f>
        <v>0</v>
      </c>
      <c r="Z67" s="65"/>
      <c r="AA67" s="65"/>
      <c r="AB67" s="66"/>
      <c r="AC67" s="65"/>
      <c r="AD67" s="65"/>
    </row>
    <row r="68" spans="1:30" s="67" customFormat="1" x14ac:dyDescent="0.25">
      <c r="A68" s="5" t="s">
        <v>308</v>
      </c>
      <c r="B68" s="97">
        <v>0</v>
      </c>
      <c r="C68" s="97"/>
      <c r="D68" s="97">
        <v>0</v>
      </c>
      <c r="E68" s="97"/>
      <c r="F68" s="97">
        <v>0</v>
      </c>
      <c r="G68" s="97"/>
      <c r="H68" s="97">
        <v>0</v>
      </c>
      <c r="I68" s="97"/>
      <c r="J68" s="97">
        <v>0</v>
      </c>
      <c r="K68" s="97"/>
      <c r="L68" s="97">
        <v>1</v>
      </c>
      <c r="M68" s="97"/>
      <c r="N68" s="95">
        <v>0</v>
      </c>
      <c r="O68" s="95"/>
      <c r="P68" s="97">
        <v>0</v>
      </c>
      <c r="Q68" s="97"/>
      <c r="R68" s="97">
        <v>0</v>
      </c>
      <c r="S68" s="97"/>
      <c r="T68" s="97">
        <v>0</v>
      </c>
      <c r="U68" s="97"/>
      <c r="V68" s="97">
        <v>1</v>
      </c>
      <c r="W68" s="97"/>
      <c r="X68" s="97">
        <v>0</v>
      </c>
      <c r="Y68" s="97"/>
      <c r="Z68" s="65"/>
      <c r="AA68" s="65"/>
      <c r="AB68" s="66"/>
      <c r="AC68" s="65"/>
      <c r="AD68" s="65"/>
    </row>
    <row r="69" spans="1:30" s="67" customFormat="1" x14ac:dyDescent="0.25">
      <c r="A69" s="5" t="s">
        <v>309</v>
      </c>
      <c r="B69" s="97">
        <v>0</v>
      </c>
      <c r="C69" s="97"/>
      <c r="D69" s="97">
        <v>0</v>
      </c>
      <c r="E69" s="97"/>
      <c r="F69" s="97">
        <v>0</v>
      </c>
      <c r="G69" s="97"/>
      <c r="H69" s="97">
        <v>0</v>
      </c>
      <c r="I69" s="97"/>
      <c r="J69" s="97">
        <v>0</v>
      </c>
      <c r="K69" s="97"/>
      <c r="L69" s="97">
        <v>1</v>
      </c>
      <c r="M69" s="97"/>
      <c r="N69" s="95">
        <v>0</v>
      </c>
      <c r="O69" s="95"/>
      <c r="P69" s="97">
        <v>0</v>
      </c>
      <c r="Q69" s="97"/>
      <c r="R69" s="97">
        <v>0</v>
      </c>
      <c r="S69" s="97"/>
      <c r="T69" s="97">
        <v>0</v>
      </c>
      <c r="U69" s="97"/>
      <c r="V69" s="97">
        <v>1</v>
      </c>
      <c r="W69" s="97"/>
      <c r="X69" s="97">
        <v>0</v>
      </c>
      <c r="Y69" s="97"/>
      <c r="Z69" s="65"/>
      <c r="AA69" s="65"/>
      <c r="AB69" s="66"/>
      <c r="AC69" s="65"/>
      <c r="AD69" s="65"/>
    </row>
    <row r="70" spans="1:30" x14ac:dyDescent="0.25">
      <c r="A70" s="79" t="s">
        <v>30</v>
      </c>
      <c r="B70" s="110">
        <f>AVERAGE(,C61,C64,C65,C66,C67)</f>
        <v>16.668540273171828</v>
      </c>
      <c r="C70" s="111"/>
      <c r="D70" s="110">
        <f t="shared" ref="D70" si="37">AVERAGE(,E61,E64,E65,E66,E67)</f>
        <v>0</v>
      </c>
      <c r="E70" s="111"/>
      <c r="F70" s="110">
        <f t="shared" ref="F70" si="38">AVERAGE(,G61,G64,G65,G66,G67)</f>
        <v>0.34876702038989893</v>
      </c>
      <c r="G70" s="111"/>
      <c r="H70" s="110">
        <f t="shared" ref="H70" si="39">AVERAGE(,I61,I64,I65,I66,I67)</f>
        <v>0.86338771392655655</v>
      </c>
      <c r="I70" s="111"/>
      <c r="J70" s="110">
        <f t="shared" ref="J70" si="40">AVERAGE(,K61,K64,K65,K66,K67)</f>
        <v>8.8954651796624979</v>
      </c>
      <c r="K70" s="111"/>
      <c r="L70" s="110">
        <f t="shared" ref="L70" si="41">AVERAGE(,M61,M64,M65,M66,M67)</f>
        <v>19.164045273844476</v>
      </c>
      <c r="M70" s="111"/>
      <c r="N70" s="98">
        <f t="shared" ref="N70" si="42">AVERAGE(,O61,O64,O65,O66,O67)</f>
        <v>0</v>
      </c>
      <c r="O70" s="99"/>
      <c r="P70" s="98">
        <f t="shared" ref="P70" si="43">AVERAGE(,Q61,Q64,Q65,Q66,Q67)</f>
        <v>0.33188988014932075</v>
      </c>
      <c r="Q70" s="99"/>
      <c r="R70" s="98">
        <f t="shared" ref="R70" si="44">AVERAGE(,S61,S64,S65,S66,S67)</f>
        <v>21.135798052746377</v>
      </c>
      <c r="S70" s="99"/>
      <c r="T70" s="98">
        <f t="shared" ref="T70" si="45">AVERAGE(,U61,U64,U65,U66,U67)</f>
        <v>0</v>
      </c>
      <c r="U70" s="99"/>
      <c r="V70" s="98">
        <f t="shared" ref="V70" si="46">AVERAGE(,W61,W64,W65,W66,W67)</f>
        <v>33.333333333333336</v>
      </c>
      <c r="W70" s="99"/>
      <c r="X70" s="98">
        <f t="shared" ref="X70" si="47">AVERAGE(,Y61,Y64,Y65,Y66,Y67)</f>
        <v>21.616849073678736</v>
      </c>
      <c r="Y70" s="99"/>
    </row>
    <row r="71" spans="1:30" x14ac:dyDescent="0.25">
      <c r="A71" s="116" t="s">
        <v>170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61"/>
      <c r="O71" s="61"/>
      <c r="P71" s="75"/>
      <c r="Q71" s="75"/>
      <c r="R71" s="75"/>
      <c r="S71" s="75"/>
      <c r="T71" s="75"/>
      <c r="U71" s="75"/>
      <c r="V71" s="75"/>
      <c r="W71" s="75"/>
      <c r="X71" s="75"/>
      <c r="Y71" s="75"/>
      <c r="AB71" s="1">
        <v>0.6</v>
      </c>
      <c r="AC71" s="3">
        <f>AB71*100</f>
        <v>60</v>
      </c>
    </row>
    <row r="72" spans="1:30" s="67" customFormat="1" ht="30" x14ac:dyDescent="0.25">
      <c r="A72" s="18" t="s">
        <v>171</v>
      </c>
      <c r="B72" s="78" t="s">
        <v>19</v>
      </c>
      <c r="C72" s="81">
        <f>IF(B72="да",100,0)</f>
        <v>0</v>
      </c>
      <c r="D72" s="78" t="s">
        <v>19</v>
      </c>
      <c r="E72" s="81">
        <f>IF(D72="да",100,0)</f>
        <v>0</v>
      </c>
      <c r="F72" s="77" t="s">
        <v>18</v>
      </c>
      <c r="G72" s="81">
        <f>IF(F72="да",100,0)</f>
        <v>100</v>
      </c>
      <c r="H72" s="78" t="s">
        <v>18</v>
      </c>
      <c r="I72" s="81">
        <f>IF(H72="да",100,0)</f>
        <v>100</v>
      </c>
      <c r="J72" s="78" t="s">
        <v>18</v>
      </c>
      <c r="K72" s="81">
        <f>IF(J72="да",100,0)</f>
        <v>100</v>
      </c>
      <c r="L72" s="78" t="s">
        <v>18</v>
      </c>
      <c r="M72" s="81">
        <f>IF(L72="да",100,0)</f>
        <v>100</v>
      </c>
      <c r="N72" s="53">
        <v>0</v>
      </c>
      <c r="O72" s="82">
        <f>IF(N72="да",100,0)</f>
        <v>0</v>
      </c>
      <c r="P72" s="54" t="s">
        <v>19</v>
      </c>
      <c r="Q72" s="81">
        <f>IF(P72="да",100,0)</f>
        <v>0</v>
      </c>
      <c r="R72" s="54">
        <v>0</v>
      </c>
      <c r="S72" s="81">
        <f>IF(R72="да",100,0)</f>
        <v>0</v>
      </c>
      <c r="T72" s="54" t="s">
        <v>18</v>
      </c>
      <c r="U72" s="81">
        <f>IF(T72="да",100,0)</f>
        <v>100</v>
      </c>
      <c r="V72" s="54" t="s">
        <v>18</v>
      </c>
      <c r="W72" s="81">
        <f>IF(V72="да",100,0)</f>
        <v>100</v>
      </c>
      <c r="X72" s="54" t="s">
        <v>18</v>
      </c>
      <c r="Y72" s="81">
        <f>IF(X72="да",100,0)</f>
        <v>100</v>
      </c>
      <c r="AB72" s="71"/>
    </row>
    <row r="73" spans="1:30" s="67" customFormat="1" x14ac:dyDescent="0.25">
      <c r="A73" s="5" t="s">
        <v>172</v>
      </c>
      <c r="B73" s="78">
        <v>7039600</v>
      </c>
      <c r="C73" s="81">
        <f>IF($Z73=0,0,IF(OR(B$5=0,ISBLANK(B$5)),0,(B73/B$5)/$Z73*100))</f>
        <v>6.1759803109789795</v>
      </c>
      <c r="D73" s="72">
        <v>0</v>
      </c>
      <c r="E73" s="81">
        <f>IF($Z73=0,0,IF(OR(D$5=0,ISBLANK(D$5)),0,(D73/D$5)/$Z73*100))</f>
        <v>0</v>
      </c>
      <c r="F73" s="77">
        <v>34000</v>
      </c>
      <c r="G73" s="81">
        <f>IF($Z73=0,0,IF(OR(F$5=0,ISBLANK(F$5)),0,(F73/F$5)/$Z73*100))</f>
        <v>0.29011714247584608</v>
      </c>
      <c r="H73" s="73">
        <v>0</v>
      </c>
      <c r="I73" s="81">
        <f>IF($Z73=0,0,IF(OR(H$5=0,ISBLANK(H$5)),0,(H73/H$5)/$Z73*100))</f>
        <v>0</v>
      </c>
      <c r="J73" s="73">
        <v>0</v>
      </c>
      <c r="K73" s="81">
        <f>IF($Z73=0,0,IF(OR(J$5=0,ISBLANK(J$5)),0,(J73/J$5)/$Z73*100))</f>
        <v>0</v>
      </c>
      <c r="L73" s="73">
        <v>0</v>
      </c>
      <c r="M73" s="81">
        <f>IF($Z73=0,0,IF(OR(L$5=0,ISBLANK(L$5)),0,(L73/L$5)/$Z73*100))</f>
        <v>0</v>
      </c>
      <c r="N73" s="53">
        <v>0</v>
      </c>
      <c r="O73" s="82">
        <f>IF($Z73=0,0,IF(OR(N$5=0,ISBLANK(N$5)),0,(N73/N$5)/$Z73*100))</f>
        <v>0</v>
      </c>
      <c r="P73" s="54">
        <v>60450</v>
      </c>
      <c r="Q73" s="81">
        <f>IF($Z73=0,0,IF(OR(P$5=0,ISBLANK(P$5)),0,(P73/P$5)/$Z73*100))</f>
        <v>0.8624645169685079</v>
      </c>
      <c r="R73" s="54">
        <v>0</v>
      </c>
      <c r="S73" s="81">
        <f>IF($Z73=0,0,IF(OR(R$5=0,ISBLANK(R$5)),0,(R73/R$5)/$Z73*100))</f>
        <v>0</v>
      </c>
      <c r="T73" s="54">
        <v>0.27</v>
      </c>
      <c r="U73" s="81">
        <f>IF($Z73=0,0,IF(OR(T$5=0,ISBLANK(T$5)),0,(T73/T$5)/$Z73*100))</f>
        <v>4.5167934380024935E-6</v>
      </c>
      <c r="V73" s="54">
        <v>0</v>
      </c>
      <c r="W73" s="81">
        <f>IF($Z73=0,0,IF(OR(V$5=0,ISBLANK(V$5)),0,(V73/V$5)/$Z73*100))</f>
        <v>0</v>
      </c>
      <c r="X73" s="54">
        <v>7912296</v>
      </c>
      <c r="Y73" s="81">
        <f>IF($Z73=0,0,IF(OR(X$5=0,ISBLANK(X$5)),0,(X73/X$5)/$Z73*100))</f>
        <v>100</v>
      </c>
      <c r="Z73" s="65">
        <f>MAX(IF(ISBLANK($B$5),0,B73/$B$5),IF(ISBLANK($D$5),0,D73/$D$5),IF(ISBLANK($F$5),0,F73/$F$5),IF(ISBLANK($H$5),0,H73/$H$5),IF(ISBLANK($J$5),0,J73/$J$5),IF(ISBLANK($L$5),0,L73/$L$5),IF(ISBLANK($N$5),0,N73/$N$5),IF(ISBLANK($P$5),0,P73/$P$5),IF(ISBLANK($R$5),0,R73/$R$5),IF(ISBLANK($T$5),0,T73/$T$5),IF(ISBLANK($V$5),0,V73/$V$5),IF(ISBLANK($X$5),0,X73/$X$5))</f>
        <v>108</v>
      </c>
      <c r="AA73" s="65">
        <f>MIN(IF(ISBLANK($B$5),0,B73/$B$5),IF(ISBLANK($D$5),0,D73/$D$5),IF(ISBLANK($F$5),0,F73/$F$5),IF(ISBLANK($H$5),0,H73/$H$5),IF(ISBLANK($J$5),0,J73/$J$5),IF(ISBLANK($L$5),0,L73/$L$5),IF(ISBLANK($N$5),0,N73/$N$5),IF(ISBLANK($P$5),0,P73/$P$5),IF(ISBLANK($R$5),0,R73/$R$5),IF(ISBLANK($T$5),0,T73/$T$5),IF(ISBLANK($V$5),0,V73/$V$5),IF(ISBLANK($X$5),0,X73/$X$5))</f>
        <v>0</v>
      </c>
      <c r="AB73" s="71"/>
    </row>
    <row r="74" spans="1:30" s="67" customFormat="1" x14ac:dyDescent="0.25">
      <c r="A74" s="5" t="s">
        <v>60</v>
      </c>
      <c r="B74" s="78">
        <v>0</v>
      </c>
      <c r="C74" s="81">
        <f>IF($Z74=0,0,IF(OR(B$5=0,ISBLANK(B$5)),0,(B74/B$5)/$Z74*100))</f>
        <v>0</v>
      </c>
      <c r="D74" s="72">
        <v>0</v>
      </c>
      <c r="E74" s="81">
        <f>IF($Z74=0,0,IF(OR(D$5=0,ISBLANK(D$5)),0,(D74/D$5)/$Z74*100))</f>
        <v>0</v>
      </c>
      <c r="F74" s="73">
        <v>0</v>
      </c>
      <c r="G74" s="81">
        <f>IF($Z74=0,0,IF(OR(F$5=0,ISBLANK(F$5)),0,(F74/F$5)/$Z74*100))</f>
        <v>0</v>
      </c>
      <c r="H74" s="73">
        <v>0</v>
      </c>
      <c r="I74" s="81">
        <f>IF($Z74=0,0,IF(OR(H$5=0,ISBLANK(H$5)),0,(H74/H$5)/$Z74*100))</f>
        <v>0</v>
      </c>
      <c r="J74" s="73">
        <v>0</v>
      </c>
      <c r="K74" s="81">
        <f>IF($Z74=0,0,IF(OR(J$5=0,ISBLANK(J$5)),0,(J74/J$5)/$Z74*100))</f>
        <v>0</v>
      </c>
      <c r="L74" s="73">
        <v>0</v>
      </c>
      <c r="M74" s="81">
        <f>IF($Z74=0,0,IF(OR(L$5=0,ISBLANK(L$5)),0,(L74/L$5)/$Z74*100))</f>
        <v>0</v>
      </c>
      <c r="N74" s="53">
        <v>0</v>
      </c>
      <c r="O74" s="82">
        <f>IF($Z74=0,0,IF(OR(N$5=0,ISBLANK(N$5)),0,(N74/N$5)/$Z74*100))</f>
        <v>0</v>
      </c>
      <c r="P74" s="54">
        <v>0</v>
      </c>
      <c r="Q74" s="81">
        <f>IF($Z74=0,0,IF(OR(P$5=0,ISBLANK(P$5)),0,(P74/P$5)/$Z74*100))</f>
        <v>0</v>
      </c>
      <c r="R74" s="54">
        <v>0</v>
      </c>
      <c r="S74" s="81">
        <f>IF($Z74=0,0,IF(OR(R$5=0,ISBLANK(R$5)),0,(R74/R$5)/$Z74*100))</f>
        <v>0</v>
      </c>
      <c r="T74" s="54">
        <v>0</v>
      </c>
      <c r="U74" s="81">
        <f>IF($Z74=0,0,IF(OR(T$5=0,ISBLANK(T$5)),0,(T74/T$5)/$Z74*100))</f>
        <v>0</v>
      </c>
      <c r="V74" s="54">
        <v>0</v>
      </c>
      <c r="W74" s="81">
        <f>IF($Z74=0,0,IF(OR(V$5=0,ISBLANK(V$5)),0,(V74/V$5)/$Z74*100))</f>
        <v>0</v>
      </c>
      <c r="X74" s="54">
        <v>1611764</v>
      </c>
      <c r="Y74" s="81">
        <f>IF($Z74=0,0,IF(OR(X$5=0,ISBLANK(X$5)),0,(X74/X$5)/$Z74*100))</f>
        <v>100</v>
      </c>
      <c r="Z74" s="65">
        <f>MAX(IF(ISBLANK($B$5),0,B74/$B$5),IF(ISBLANK($D$5),0,D74/$D$5),IF(ISBLANK($F$5),0,F74/$F$5),IF(ISBLANK($H$5),0,H74/$H$5),IF(ISBLANK($J$5),0,J74/$J$5),IF(ISBLANK($L$5),0,L74/$L$5),IF(ISBLANK($N$5),0,N74/$N$5),IF(ISBLANK($P$5),0,P74/$P$5),IF(ISBLANK($R$5),0,R74/$R$5),IF(ISBLANK($T$5),0,T74/$T$5),IF(ISBLANK($V$5),0,V74/$V$5),IF(ISBLANK($X$5),0,X74/$X$5))</f>
        <v>22</v>
      </c>
      <c r="AA74" s="65">
        <f>MIN(IF(ISBLANK($B$5),0,B74/$B$5),IF(ISBLANK($D$5),0,D74/$D$5),IF(ISBLANK($F$5),0,F74/$F$5),IF(ISBLANK($H$5),0,H74/$H$5),IF(ISBLANK($J$5),0,J74/$J$5),IF(ISBLANK($L$5),0,L74/$L$5),IF(ISBLANK($N$5),0,N74/$N$5),IF(ISBLANK($P$5),0,P74/$P$5),IF(ISBLANK($R$5),0,R74/$R$5),IF(ISBLANK($T$5),0,T74/$T$5),IF(ISBLANK($V$5),0,V74/$V$5),IF(ISBLANK($X$5),0,X74/$X$5))</f>
        <v>0</v>
      </c>
      <c r="AB74" s="71"/>
    </row>
    <row r="75" spans="1:30" s="67" customFormat="1" x14ac:dyDescent="0.25">
      <c r="A75" s="5" t="s">
        <v>310</v>
      </c>
      <c r="B75" s="72" t="s">
        <v>227</v>
      </c>
      <c r="C75" s="81">
        <f>IF(B77=0,0,B76/B77*100)</f>
        <v>100</v>
      </c>
      <c r="D75" s="72" t="s">
        <v>227</v>
      </c>
      <c r="E75" s="81">
        <f>IF(D77=0,0,D76/D77*100)</f>
        <v>0</v>
      </c>
      <c r="F75" s="77" t="s">
        <v>227</v>
      </c>
      <c r="G75" s="81">
        <f>IF(F77=0,0,F76/F77*100)</f>
        <v>100</v>
      </c>
      <c r="H75" s="73" t="s">
        <v>227</v>
      </c>
      <c r="I75" s="81">
        <f>IF(H77=0,0,H76/H77*100)</f>
        <v>100</v>
      </c>
      <c r="J75" s="73" t="s">
        <v>227</v>
      </c>
      <c r="K75" s="81">
        <f>IF(J77=0,0,J76/J77*100)</f>
        <v>100</v>
      </c>
      <c r="L75" s="73" t="s">
        <v>227</v>
      </c>
      <c r="M75" s="81">
        <f>IF(L77=0,0,L76/L77*100)</f>
        <v>100</v>
      </c>
      <c r="N75" s="53" t="s">
        <v>227</v>
      </c>
      <c r="O75" s="82">
        <f>IF(N77=0,0,N76/N77*100)</f>
        <v>0</v>
      </c>
      <c r="P75" s="54" t="s">
        <v>227</v>
      </c>
      <c r="Q75" s="81">
        <f>IF(P77=0,0,P76/P77*100)</f>
        <v>100</v>
      </c>
      <c r="R75" s="54" t="s">
        <v>227</v>
      </c>
      <c r="S75" s="81">
        <f>IF(R77=0,0,R76/R77*100)</f>
        <v>100</v>
      </c>
      <c r="T75" s="54" t="s">
        <v>227</v>
      </c>
      <c r="U75" s="81">
        <f>IF(T77=0,0,T76/T77*100)</f>
        <v>100</v>
      </c>
      <c r="V75" s="54" t="s">
        <v>227</v>
      </c>
      <c r="W75" s="81">
        <f>IF(V77=0,0,V76/V77*100)</f>
        <v>100</v>
      </c>
      <c r="X75" s="54" t="s">
        <v>227</v>
      </c>
      <c r="Y75" s="81">
        <f>IF(X77=0,0,X76/X77*100)</f>
        <v>100</v>
      </c>
      <c r="Z75" s="65"/>
      <c r="AA75" s="65"/>
      <c r="AB75" s="66"/>
      <c r="AC75" s="65"/>
      <c r="AD75" s="65"/>
    </row>
    <row r="76" spans="1:30" s="67" customFormat="1" x14ac:dyDescent="0.25">
      <c r="A76" s="5" t="s">
        <v>311</v>
      </c>
      <c r="B76" s="97">
        <v>3</v>
      </c>
      <c r="C76" s="97"/>
      <c r="D76" s="97">
        <v>0</v>
      </c>
      <c r="E76" s="97"/>
      <c r="F76" s="97">
        <v>1</v>
      </c>
      <c r="G76" s="97"/>
      <c r="H76" s="97">
        <v>1</v>
      </c>
      <c r="I76" s="97"/>
      <c r="J76" s="97">
        <v>2</v>
      </c>
      <c r="K76" s="97"/>
      <c r="L76" s="97">
        <v>2</v>
      </c>
      <c r="M76" s="97"/>
      <c r="N76" s="95">
        <v>0</v>
      </c>
      <c r="O76" s="95"/>
      <c r="P76" s="97">
        <v>1</v>
      </c>
      <c r="Q76" s="97"/>
      <c r="R76" s="97">
        <v>1</v>
      </c>
      <c r="S76" s="97"/>
      <c r="T76" s="97">
        <v>1</v>
      </c>
      <c r="U76" s="97"/>
      <c r="V76" s="97">
        <v>1</v>
      </c>
      <c r="W76" s="97"/>
      <c r="X76" s="97">
        <v>1</v>
      </c>
      <c r="Y76" s="97"/>
      <c r="Z76" s="65"/>
      <c r="AA76" s="65"/>
      <c r="AB76" s="66"/>
      <c r="AC76" s="65"/>
      <c r="AD76" s="65"/>
    </row>
    <row r="77" spans="1:30" s="67" customFormat="1" x14ac:dyDescent="0.25">
      <c r="A77" s="5" t="s">
        <v>312</v>
      </c>
      <c r="B77" s="97">
        <v>3</v>
      </c>
      <c r="C77" s="97"/>
      <c r="D77" s="97">
        <v>0</v>
      </c>
      <c r="E77" s="97"/>
      <c r="F77" s="97">
        <v>1</v>
      </c>
      <c r="G77" s="97"/>
      <c r="H77" s="97">
        <v>1</v>
      </c>
      <c r="I77" s="97"/>
      <c r="J77" s="97">
        <v>2</v>
      </c>
      <c r="K77" s="97"/>
      <c r="L77" s="97">
        <v>2</v>
      </c>
      <c r="M77" s="97"/>
      <c r="N77" s="95">
        <v>0</v>
      </c>
      <c r="O77" s="95"/>
      <c r="P77" s="97">
        <v>1</v>
      </c>
      <c r="Q77" s="97"/>
      <c r="R77" s="97">
        <v>1</v>
      </c>
      <c r="S77" s="97"/>
      <c r="T77" s="97">
        <v>1</v>
      </c>
      <c r="U77" s="97"/>
      <c r="V77" s="97">
        <v>1</v>
      </c>
      <c r="W77" s="97"/>
      <c r="X77" s="97">
        <v>1</v>
      </c>
      <c r="Y77" s="97"/>
      <c r="Z77" s="65"/>
      <c r="AA77" s="65"/>
      <c r="AB77" s="66"/>
      <c r="AC77" s="65"/>
      <c r="AD77" s="65"/>
    </row>
    <row r="78" spans="1:30" x14ac:dyDescent="0.25">
      <c r="A78" s="79" t="s">
        <v>31</v>
      </c>
      <c r="B78" s="110">
        <f>AVERAGE(C72,C73,C74,C75)</f>
        <v>26.543995077744746</v>
      </c>
      <c r="C78" s="111"/>
      <c r="D78" s="110">
        <f t="shared" ref="D78" si="48">AVERAGE(E72,E73,E74,E75)</f>
        <v>0</v>
      </c>
      <c r="E78" s="111"/>
      <c r="F78" s="110">
        <f t="shared" ref="F78" si="49">AVERAGE(G72,G73,G74,G75)</f>
        <v>50.072529285618963</v>
      </c>
      <c r="G78" s="111"/>
      <c r="H78" s="110">
        <f t="shared" ref="H78" si="50">AVERAGE(I72,I73,I74,I75)</f>
        <v>50</v>
      </c>
      <c r="I78" s="111"/>
      <c r="J78" s="110">
        <f t="shared" ref="J78" si="51">AVERAGE(K72,K73,K74,K75)</f>
        <v>50</v>
      </c>
      <c r="K78" s="111"/>
      <c r="L78" s="110">
        <f t="shared" ref="L78" si="52">AVERAGE(M72,M73,M74,M75)</f>
        <v>50</v>
      </c>
      <c r="M78" s="111"/>
      <c r="N78" s="98">
        <f>AVERAGE(O72,O73,O74,O75)</f>
        <v>0</v>
      </c>
      <c r="O78" s="99"/>
      <c r="P78" s="98">
        <f>AVERAGE(Q72,Q73,Q74,Q75)</f>
        <v>25.215616129242125</v>
      </c>
      <c r="Q78" s="99"/>
      <c r="R78" s="98">
        <f>AVERAGE(S72,S73,S74,S75)</f>
        <v>25</v>
      </c>
      <c r="S78" s="99"/>
      <c r="T78" s="100">
        <f>AVERAGE(U72,U73,U74,U75)</f>
        <v>50.00000112919836</v>
      </c>
      <c r="U78" s="101"/>
      <c r="V78" s="100">
        <f>AVERAGE(W72,W73,W74,W75)</f>
        <v>50</v>
      </c>
      <c r="W78" s="101"/>
      <c r="X78" s="100">
        <f>AVERAGE(Y72,Y73,Y74,Y75)</f>
        <v>100</v>
      </c>
      <c r="Y78" s="101"/>
    </row>
    <row r="79" spans="1:30" s="22" customFormat="1" x14ac:dyDescent="0.25">
      <c r="A79" s="85" t="s">
        <v>32</v>
      </c>
      <c r="B79" s="107">
        <f>AVERAGE(B18*$AB$7,B31*$AB$19,B46*$AB$32,B59*$AB$47,B70*$AB$60,B78*$AB$71)</f>
        <v>36.936841086088755</v>
      </c>
      <c r="C79" s="108"/>
      <c r="D79" s="107">
        <f>AVERAGE(D18*$AB$7,D31*$AB$19,D46*$AB$32,D59*$AB$47,D70*$AB$60,D78*$AB$71)</f>
        <v>0</v>
      </c>
      <c r="E79" s="108"/>
      <c r="F79" s="107">
        <f>AVERAGE(F18*$AB$7,F31*$AB$19,F46*$AB$32,F59*$AB$47,F70*$AB$60,F78*$AB$71)</f>
        <v>21.749388794976124</v>
      </c>
      <c r="G79" s="108"/>
      <c r="H79" s="107">
        <f>AVERAGE(H18*$AB$7,H31*$AB$19,H46*$AB$32,H59*$AB$47,H70*$AB$60,H78*$AB$71)</f>
        <v>23.931297497633182</v>
      </c>
      <c r="I79" s="108"/>
      <c r="J79" s="107">
        <f>AVERAGE(J18*$AB$7,J31*$AB$19,J46*$AB$32,J59*$AB$47,J70*$AB$60,J78*$AB$71)</f>
        <v>22.768670629623916</v>
      </c>
      <c r="K79" s="108"/>
      <c r="L79" s="107">
        <f>AVERAGE(L18*$AB$7,L31*$AB$19,L46*$AB$32,L59*$AB$47,L70*$AB$60,L78*$AB$71)</f>
        <v>33.406625829153676</v>
      </c>
      <c r="M79" s="108"/>
      <c r="N79" s="107">
        <f>AVERAGE(N18*$AB$7,N31*$AB$19,N46*$AB$32,N59*$AB$47,N70*$AB$60,N78*$AB$71)</f>
        <v>0</v>
      </c>
      <c r="O79" s="108"/>
      <c r="P79" s="107">
        <f>AVERAGE(P18*$AB$7,P31*$AB$19,P46*$AB$32,P59*$AB$47,P70*$AB$60,P78*$AB$71)</f>
        <v>11.852206348438946</v>
      </c>
      <c r="Q79" s="108"/>
      <c r="R79" s="107">
        <f>AVERAGE(R18*$AB$7,R31*$AB$19,R46*$AB$32,R59*$AB$47,R70*$AB$60,R78*$AB$71)</f>
        <v>19.058487719037238</v>
      </c>
      <c r="S79" s="108"/>
      <c r="T79" s="102">
        <f>AVERAGE(T18*$AB$7,T31*$AB$19,T46*$AB$32,T59*$AB$47,T70*$AB$60,T78*$AB$71)</f>
        <v>20.677636710013903</v>
      </c>
      <c r="U79" s="103"/>
      <c r="V79" s="102">
        <f>AVERAGE(V18*$AB$7,V31*$AB$19,V46*$AB$32,V59*$AB$47,V70*$AB$60,V78*$AB$71)</f>
        <v>36.14572937829643</v>
      </c>
      <c r="W79" s="103"/>
      <c r="X79" s="102">
        <f>AVERAGE(X18*$AB$7,X31*$AB$19,X46*$AB$32,X59*$AB$47,X70*$AB$60,X78*$AB$71)</f>
        <v>32.014971442771326</v>
      </c>
      <c r="Y79" s="103"/>
      <c r="AB79" s="48"/>
      <c r="AC79" s="22">
        <f>SUM(AC7,AC19,AC32,AC47,AC60,AC71)</f>
        <v>470</v>
      </c>
    </row>
    <row r="80" spans="1:30" x14ac:dyDescent="0.25">
      <c r="A80" s="8"/>
      <c r="B80" s="60"/>
      <c r="D80" s="60"/>
      <c r="AC80">
        <f>AC79/6</f>
        <v>78.333333333333329</v>
      </c>
    </row>
  </sheetData>
  <dataConsolidate/>
  <mergeCells count="440">
    <mergeCell ref="N62:O62"/>
    <mergeCell ref="N63:O63"/>
    <mergeCell ref="L58:M58"/>
    <mergeCell ref="N59:O59"/>
    <mergeCell ref="X63:Y63"/>
    <mergeCell ref="X62:Y62"/>
    <mergeCell ref="X68:Y68"/>
    <mergeCell ref="X69:Y69"/>
    <mergeCell ref="T59:U59"/>
    <mergeCell ref="V59:W59"/>
    <mergeCell ref="X59:Y59"/>
    <mergeCell ref="T62:U62"/>
    <mergeCell ref="T63:U63"/>
    <mergeCell ref="V68:W68"/>
    <mergeCell ref="X58:Y58"/>
    <mergeCell ref="P62:Q62"/>
    <mergeCell ref="P63:Q63"/>
    <mergeCell ref="R62:S62"/>
    <mergeCell ref="R63:S63"/>
    <mergeCell ref="P59:Q59"/>
    <mergeCell ref="R59:S59"/>
    <mergeCell ref="V69:W69"/>
    <mergeCell ref="V62:W62"/>
    <mergeCell ref="V63:W63"/>
    <mergeCell ref="V57:W57"/>
    <mergeCell ref="V58:W58"/>
    <mergeCell ref="T57:U57"/>
    <mergeCell ref="T58:U58"/>
    <mergeCell ref="N57:O57"/>
    <mergeCell ref="N58:O58"/>
    <mergeCell ref="T53:U53"/>
    <mergeCell ref="V52:W52"/>
    <mergeCell ref="V53:W53"/>
    <mergeCell ref="N52:O52"/>
    <mergeCell ref="N53:O53"/>
    <mergeCell ref="P52:Q52"/>
    <mergeCell ref="P53:Q53"/>
    <mergeCell ref="R52:S52"/>
    <mergeCell ref="R53:S53"/>
    <mergeCell ref="R57:S57"/>
    <mergeCell ref="R58:S58"/>
    <mergeCell ref="P57:Q57"/>
    <mergeCell ref="P58:Q58"/>
    <mergeCell ref="X52:Y52"/>
    <mergeCell ref="X53:Y53"/>
    <mergeCell ref="X57:Y57"/>
    <mergeCell ref="D39:E39"/>
    <mergeCell ref="D40:E40"/>
    <mergeCell ref="B52:C52"/>
    <mergeCell ref="B53:C53"/>
    <mergeCell ref="D52:E52"/>
    <mergeCell ref="D53:E53"/>
    <mergeCell ref="F52:G52"/>
    <mergeCell ref="F53:G53"/>
    <mergeCell ref="H52:I52"/>
    <mergeCell ref="H53:I53"/>
    <mergeCell ref="B39:C39"/>
    <mergeCell ref="B40:C40"/>
    <mergeCell ref="F39:G39"/>
    <mergeCell ref="F40:G40"/>
    <mergeCell ref="H39:I39"/>
    <mergeCell ref="H40:I40"/>
    <mergeCell ref="B44:C44"/>
    <mergeCell ref="D44:E44"/>
    <mergeCell ref="H44:I44"/>
    <mergeCell ref="F44:G44"/>
    <mergeCell ref="X44:Y44"/>
    <mergeCell ref="R29:S29"/>
    <mergeCell ref="R30:S30"/>
    <mergeCell ref="T29:U29"/>
    <mergeCell ref="T30:U30"/>
    <mergeCell ref="V24:W24"/>
    <mergeCell ref="V25:W25"/>
    <mergeCell ref="X24:Y24"/>
    <mergeCell ref="X25:Y25"/>
    <mergeCell ref="R24:S24"/>
    <mergeCell ref="R25:S25"/>
    <mergeCell ref="T24:U24"/>
    <mergeCell ref="T25:U25"/>
    <mergeCell ref="X45:Y45"/>
    <mergeCell ref="V16:W16"/>
    <mergeCell ref="V17:W17"/>
    <mergeCell ref="X16:Y16"/>
    <mergeCell ref="X17:Y17"/>
    <mergeCell ref="X29:Y29"/>
    <mergeCell ref="X30:Y30"/>
    <mergeCell ref="V29:W29"/>
    <mergeCell ref="V30:W30"/>
    <mergeCell ref="P24:Q24"/>
    <mergeCell ref="P25:Q25"/>
    <mergeCell ref="L39:M39"/>
    <mergeCell ref="L40:M40"/>
    <mergeCell ref="J39:K39"/>
    <mergeCell ref="J40:K40"/>
    <mergeCell ref="N39:O39"/>
    <mergeCell ref="N40:O40"/>
    <mergeCell ref="P39:Q39"/>
    <mergeCell ref="P40:Q40"/>
    <mergeCell ref="N29:O29"/>
    <mergeCell ref="N30:O30"/>
    <mergeCell ref="P29:Q29"/>
    <mergeCell ref="P30:Q30"/>
    <mergeCell ref="L30:M30"/>
    <mergeCell ref="B24:C24"/>
    <mergeCell ref="B25:C25"/>
    <mergeCell ref="D24:E24"/>
    <mergeCell ref="D25:E25"/>
    <mergeCell ref="F24:G24"/>
    <mergeCell ref="F25:G25"/>
    <mergeCell ref="H24:I24"/>
    <mergeCell ref="H25:I25"/>
    <mergeCell ref="J24:K24"/>
    <mergeCell ref="J25:K25"/>
    <mergeCell ref="T40:U40"/>
    <mergeCell ref="V39:W39"/>
    <mergeCell ref="V40:W40"/>
    <mergeCell ref="V21:W21"/>
    <mergeCell ref="V22:W22"/>
    <mergeCell ref="X21:Y21"/>
    <mergeCell ref="X22:Y22"/>
    <mergeCell ref="X40:Y40"/>
    <mergeCell ref="X31:Y31"/>
    <mergeCell ref="V31:W31"/>
    <mergeCell ref="T11:U11"/>
    <mergeCell ref="T12:U12"/>
    <mergeCell ref="B21:C21"/>
    <mergeCell ref="B22:C22"/>
    <mergeCell ref="D21:E21"/>
    <mergeCell ref="D22:E22"/>
    <mergeCell ref="F21:G21"/>
    <mergeCell ref="F22:G22"/>
    <mergeCell ref="H21:I21"/>
    <mergeCell ref="H22:I22"/>
    <mergeCell ref="J21:K21"/>
    <mergeCell ref="J22:K22"/>
    <mergeCell ref="L21:M21"/>
    <mergeCell ref="L22:M22"/>
    <mergeCell ref="N21:O21"/>
    <mergeCell ref="N22:O22"/>
    <mergeCell ref="P21:Q21"/>
    <mergeCell ref="P22:Q22"/>
    <mergeCell ref="R21:S21"/>
    <mergeCell ref="R22:S22"/>
    <mergeCell ref="T21:U21"/>
    <mergeCell ref="T22:U22"/>
    <mergeCell ref="F11:G11"/>
    <mergeCell ref="F12:G12"/>
    <mergeCell ref="H11:I11"/>
    <mergeCell ref="H12:I12"/>
    <mergeCell ref="J11:K11"/>
    <mergeCell ref="J12:K12"/>
    <mergeCell ref="L11:M11"/>
    <mergeCell ref="L12:M12"/>
    <mergeCell ref="N11:O11"/>
    <mergeCell ref="N12:O12"/>
    <mergeCell ref="F37:G37"/>
    <mergeCell ref="H36:I36"/>
    <mergeCell ref="H37:I37"/>
    <mergeCell ref="J36:K36"/>
    <mergeCell ref="J37:K37"/>
    <mergeCell ref="L36:M36"/>
    <mergeCell ref="L37:M37"/>
    <mergeCell ref="N36:O36"/>
    <mergeCell ref="N37:O37"/>
    <mergeCell ref="L24:M24"/>
    <mergeCell ref="L25:M25"/>
    <mergeCell ref="N24:O24"/>
    <mergeCell ref="N25:O25"/>
    <mergeCell ref="L1:M1"/>
    <mergeCell ref="B1:C1"/>
    <mergeCell ref="D1:E1"/>
    <mergeCell ref="F1:G1"/>
    <mergeCell ref="H1:I1"/>
    <mergeCell ref="J1:K1"/>
    <mergeCell ref="A19:M19"/>
    <mergeCell ref="A32:M32"/>
    <mergeCell ref="B4:C4"/>
    <mergeCell ref="B5:C5"/>
    <mergeCell ref="D4:E4"/>
    <mergeCell ref="D5:E5"/>
    <mergeCell ref="F4:G4"/>
    <mergeCell ref="F5:G5"/>
    <mergeCell ref="H4:I4"/>
    <mergeCell ref="B18:C18"/>
    <mergeCell ref="D18:E18"/>
    <mergeCell ref="F18:G18"/>
    <mergeCell ref="H18:I18"/>
    <mergeCell ref="J18:K18"/>
    <mergeCell ref="L18:M18"/>
    <mergeCell ref="B29:C29"/>
    <mergeCell ref="D29:E29"/>
    <mergeCell ref="B11:C11"/>
    <mergeCell ref="B76:C76"/>
    <mergeCell ref="D76:E76"/>
    <mergeCell ref="F76:G76"/>
    <mergeCell ref="H76:I76"/>
    <mergeCell ref="J76:K76"/>
    <mergeCell ref="L76:M76"/>
    <mergeCell ref="B16:C16"/>
    <mergeCell ref="B17:C17"/>
    <mergeCell ref="D16:E16"/>
    <mergeCell ref="H17:I17"/>
    <mergeCell ref="J16:K16"/>
    <mergeCell ref="L16:M16"/>
    <mergeCell ref="L17:M17"/>
    <mergeCell ref="B30:C30"/>
    <mergeCell ref="D30:E30"/>
    <mergeCell ref="F30:G30"/>
    <mergeCell ref="H30:I30"/>
    <mergeCell ref="J30:K30"/>
    <mergeCell ref="B36:C36"/>
    <mergeCell ref="B37:C37"/>
    <mergeCell ref="D36:E36"/>
    <mergeCell ref="D37:E37"/>
    <mergeCell ref="A71:M71"/>
    <mergeCell ref="J70:K70"/>
    <mergeCell ref="H5:I5"/>
    <mergeCell ref="J4:K4"/>
    <mergeCell ref="J5:K5"/>
    <mergeCell ref="L4:M4"/>
    <mergeCell ref="L5:M5"/>
    <mergeCell ref="J17:K17"/>
    <mergeCell ref="A7:M7"/>
    <mergeCell ref="L31:M31"/>
    <mergeCell ref="B31:C31"/>
    <mergeCell ref="D31:E31"/>
    <mergeCell ref="F31:G31"/>
    <mergeCell ref="H31:I31"/>
    <mergeCell ref="J31:K31"/>
    <mergeCell ref="D17:E17"/>
    <mergeCell ref="F16:G16"/>
    <mergeCell ref="F17:G17"/>
    <mergeCell ref="H16:I16"/>
    <mergeCell ref="L29:M29"/>
    <mergeCell ref="F29:G29"/>
    <mergeCell ref="H29:I29"/>
    <mergeCell ref="J29:K29"/>
    <mergeCell ref="B12:C12"/>
    <mergeCell ref="D11:E11"/>
    <mergeCell ref="D12:E12"/>
    <mergeCell ref="L79:M79"/>
    <mergeCell ref="B79:C79"/>
    <mergeCell ref="D79:E79"/>
    <mergeCell ref="F79:G79"/>
    <mergeCell ref="H79:I79"/>
    <mergeCell ref="J79:K79"/>
    <mergeCell ref="L77:M77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L78:M78"/>
    <mergeCell ref="H57:I57"/>
    <mergeCell ref="J57:K57"/>
    <mergeCell ref="L57:M57"/>
    <mergeCell ref="B45:C45"/>
    <mergeCell ref="D45:E45"/>
    <mergeCell ref="F45:G45"/>
    <mergeCell ref="H45:I45"/>
    <mergeCell ref="J45:K45"/>
    <mergeCell ref="A47:M47"/>
    <mergeCell ref="B46:C46"/>
    <mergeCell ref="D46:E46"/>
    <mergeCell ref="F46:G46"/>
    <mergeCell ref="H46:I46"/>
    <mergeCell ref="J46:K46"/>
    <mergeCell ref="L46:M46"/>
    <mergeCell ref="L45:M45"/>
    <mergeCell ref="B57:C57"/>
    <mergeCell ref="D57:E57"/>
    <mergeCell ref="F57:G57"/>
    <mergeCell ref="J52:K52"/>
    <mergeCell ref="J53:K53"/>
    <mergeCell ref="L52:M52"/>
    <mergeCell ref="L53:M53"/>
    <mergeCell ref="J44:K44"/>
    <mergeCell ref="L44:M44"/>
    <mergeCell ref="F36:G36"/>
    <mergeCell ref="B68:C68"/>
    <mergeCell ref="D68:E68"/>
    <mergeCell ref="F68:G68"/>
    <mergeCell ref="H68:I68"/>
    <mergeCell ref="J68:K68"/>
    <mergeCell ref="L68:M68"/>
    <mergeCell ref="B58:C58"/>
    <mergeCell ref="D58:E58"/>
    <mergeCell ref="F58:G58"/>
    <mergeCell ref="H58:I58"/>
    <mergeCell ref="J58:K58"/>
    <mergeCell ref="A60:M60"/>
    <mergeCell ref="B59:C59"/>
    <mergeCell ref="D59:E59"/>
    <mergeCell ref="F59:G59"/>
    <mergeCell ref="H59:I59"/>
    <mergeCell ref="J59:K59"/>
    <mergeCell ref="L59:M59"/>
    <mergeCell ref="B62:C62"/>
    <mergeCell ref="B63:C63"/>
    <mergeCell ref="D62:E62"/>
    <mergeCell ref="D63:E63"/>
    <mergeCell ref="F62:G62"/>
    <mergeCell ref="F63:G63"/>
    <mergeCell ref="L69:M69"/>
    <mergeCell ref="B69:C69"/>
    <mergeCell ref="D69:E69"/>
    <mergeCell ref="F69:G69"/>
    <mergeCell ref="H69:I69"/>
    <mergeCell ref="J69:K69"/>
    <mergeCell ref="H62:I62"/>
    <mergeCell ref="H63:I63"/>
    <mergeCell ref="J62:K62"/>
    <mergeCell ref="J63:K63"/>
    <mergeCell ref="L62:M62"/>
    <mergeCell ref="L63:M63"/>
    <mergeCell ref="L70:M70"/>
    <mergeCell ref="F70:G70"/>
    <mergeCell ref="H70:I70"/>
    <mergeCell ref="B70:C70"/>
    <mergeCell ref="D70:E70"/>
    <mergeCell ref="N1:O1"/>
    <mergeCell ref="P1:Q1"/>
    <mergeCell ref="R1:S1"/>
    <mergeCell ref="T1:U1"/>
    <mergeCell ref="N46:O46"/>
    <mergeCell ref="P46:Q46"/>
    <mergeCell ref="R46:S46"/>
    <mergeCell ref="T46:U46"/>
    <mergeCell ref="N44:O44"/>
    <mergeCell ref="N45:O45"/>
    <mergeCell ref="R68:S68"/>
    <mergeCell ref="R69:S69"/>
    <mergeCell ref="T68:U68"/>
    <mergeCell ref="T69:U69"/>
    <mergeCell ref="N31:O31"/>
    <mergeCell ref="P31:Q31"/>
    <mergeCell ref="R31:S31"/>
    <mergeCell ref="T31:U31"/>
    <mergeCell ref="T52:U52"/>
    <mergeCell ref="V1:W1"/>
    <mergeCell ref="X1:Y1"/>
    <mergeCell ref="N18:O18"/>
    <mergeCell ref="P18:Q18"/>
    <mergeCell ref="R18:S18"/>
    <mergeCell ref="T18:U18"/>
    <mergeCell ref="V18:W18"/>
    <mergeCell ref="X18:Y18"/>
    <mergeCell ref="V11:W11"/>
    <mergeCell ref="V12:W12"/>
    <mergeCell ref="X11:Y11"/>
    <mergeCell ref="X12:Y12"/>
    <mergeCell ref="N16:O16"/>
    <mergeCell ref="N17:O17"/>
    <mergeCell ref="P16:Q16"/>
    <mergeCell ref="P17:Q17"/>
    <mergeCell ref="R16:S16"/>
    <mergeCell ref="R17:S17"/>
    <mergeCell ref="T16:U16"/>
    <mergeCell ref="T17:U17"/>
    <mergeCell ref="P11:Q11"/>
    <mergeCell ref="P12:Q12"/>
    <mergeCell ref="R11:S11"/>
    <mergeCell ref="R12:S12"/>
    <mergeCell ref="V46:W46"/>
    <mergeCell ref="X46:Y46"/>
    <mergeCell ref="P36:Q36"/>
    <mergeCell ref="P37:Q37"/>
    <mergeCell ref="R36:S36"/>
    <mergeCell ref="R37:S37"/>
    <mergeCell ref="T36:U36"/>
    <mergeCell ref="T37:U37"/>
    <mergeCell ref="V36:W36"/>
    <mergeCell ref="V37:W37"/>
    <mergeCell ref="X36:Y36"/>
    <mergeCell ref="X37:Y37"/>
    <mergeCell ref="X39:Y39"/>
    <mergeCell ref="R39:S39"/>
    <mergeCell ref="R40:S40"/>
    <mergeCell ref="P44:Q44"/>
    <mergeCell ref="P45:Q45"/>
    <mergeCell ref="R44:S44"/>
    <mergeCell ref="R45:S45"/>
    <mergeCell ref="T44:U44"/>
    <mergeCell ref="T45:U45"/>
    <mergeCell ref="V44:W44"/>
    <mergeCell ref="V45:W45"/>
    <mergeCell ref="T39:U39"/>
    <mergeCell ref="X78:Y78"/>
    <mergeCell ref="X79:Y79"/>
    <mergeCell ref="N4:O4"/>
    <mergeCell ref="N5:O5"/>
    <mergeCell ref="P4:Q4"/>
    <mergeCell ref="P5:Q5"/>
    <mergeCell ref="R4:S4"/>
    <mergeCell ref="R5:S5"/>
    <mergeCell ref="T4:U4"/>
    <mergeCell ref="T5:U5"/>
    <mergeCell ref="V4:W4"/>
    <mergeCell ref="V5:W5"/>
    <mergeCell ref="X4:Y4"/>
    <mergeCell ref="X5:Y5"/>
    <mergeCell ref="N78:O78"/>
    <mergeCell ref="N79:O79"/>
    <mergeCell ref="P78:Q78"/>
    <mergeCell ref="P79:Q79"/>
    <mergeCell ref="R78:S78"/>
    <mergeCell ref="R79:S79"/>
    <mergeCell ref="T78:U78"/>
    <mergeCell ref="T79:U79"/>
    <mergeCell ref="V78:W78"/>
    <mergeCell ref="V79:W79"/>
    <mergeCell ref="N76:O76"/>
    <mergeCell ref="N77:O77"/>
    <mergeCell ref="A3:Y3"/>
    <mergeCell ref="A6:Y6"/>
    <mergeCell ref="X76:Y76"/>
    <mergeCell ref="X77:Y77"/>
    <mergeCell ref="V76:W76"/>
    <mergeCell ref="V77:W77"/>
    <mergeCell ref="T76:U76"/>
    <mergeCell ref="T77:U77"/>
    <mergeCell ref="R76:S76"/>
    <mergeCell ref="R77:S77"/>
    <mergeCell ref="P76:Q76"/>
    <mergeCell ref="P77:Q77"/>
    <mergeCell ref="N70:O70"/>
    <mergeCell ref="P70:Q70"/>
    <mergeCell ref="R70:S70"/>
    <mergeCell ref="T70:U70"/>
    <mergeCell ref="V70:W70"/>
    <mergeCell ref="X70:Y70"/>
    <mergeCell ref="N68:O68"/>
    <mergeCell ref="N69:O69"/>
    <mergeCell ref="P68:Q68"/>
    <mergeCell ref="P69:Q6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topLeftCell="A4" workbookViewId="0">
      <selection activeCell="A42" sqref="A42"/>
    </sheetView>
  </sheetViews>
  <sheetFormatPr defaultRowHeight="15" x14ac:dyDescent="0.25"/>
  <cols>
    <col min="1" max="1" width="37" customWidth="1"/>
    <col min="2" max="2" width="21.140625" customWidth="1"/>
  </cols>
  <sheetData>
    <row r="1" spans="1:2" x14ac:dyDescent="0.25">
      <c r="A1" s="88" t="s">
        <v>0</v>
      </c>
      <c r="B1" s="89" t="s">
        <v>32</v>
      </c>
    </row>
    <row r="2" spans="1:2" x14ac:dyDescent="0.25">
      <c r="A2" t="str">
        <f>показатели!B1</f>
        <v>город Пермь</v>
      </c>
      <c r="B2" s="87">
        <f>показатели!B79</f>
        <v>36.936841086088755</v>
      </c>
    </row>
    <row r="3" spans="1:2" x14ac:dyDescent="0.25">
      <c r="A3" t="str">
        <f>показатели!D1</f>
        <v>город Березники</v>
      </c>
      <c r="B3" s="87">
        <f>показатели!D79</f>
        <v>0</v>
      </c>
    </row>
    <row r="4" spans="1:2" x14ac:dyDescent="0.25">
      <c r="A4" t="str">
        <f>показатели!F1</f>
        <v>Соликамский городской округ</v>
      </c>
      <c r="B4" s="87">
        <f>показатели!F79</f>
        <v>21.749388794976124</v>
      </c>
    </row>
    <row r="5" spans="1:2" x14ac:dyDescent="0.25">
      <c r="A5" t="str">
        <f>показатели!H1</f>
        <v>Чайковский городской округ</v>
      </c>
      <c r="B5" s="87">
        <f>показатели!H79</f>
        <v>23.931297497633182</v>
      </c>
    </row>
    <row r="6" spans="1:2" x14ac:dyDescent="0.25">
      <c r="A6" t="str">
        <f>показатели!J1</f>
        <v>Нытвенский городской округ</v>
      </c>
      <c r="B6" s="87">
        <f>показатели!J79</f>
        <v>22.768670629623916</v>
      </c>
    </row>
    <row r="7" spans="1:2" x14ac:dyDescent="0.25">
      <c r="A7" t="str">
        <f>показатели!L1</f>
        <v>Лысьвенский городской округ</v>
      </c>
      <c r="B7" s="87">
        <f>показатели!L79</f>
        <v>33.406625829153676</v>
      </c>
    </row>
    <row r="8" spans="1:2" x14ac:dyDescent="0.25">
      <c r="A8" t="str">
        <f>показатели!N1</f>
        <v>Красновишерский городской округ</v>
      </c>
      <c r="B8" s="87">
        <f>показатели!N79</f>
        <v>0</v>
      </c>
    </row>
    <row r="9" spans="1:2" x14ac:dyDescent="0.25">
      <c r="A9" s="20" t="str">
        <f>показатели!P1</f>
        <v>Кунгурский городской округ</v>
      </c>
      <c r="B9" s="87">
        <f>показатели!P79</f>
        <v>11.852206348438946</v>
      </c>
    </row>
    <row r="10" spans="1:2" x14ac:dyDescent="0.25">
      <c r="A10" s="20" t="str">
        <f>показатели!R1</f>
        <v>Оханский городской округ</v>
      </c>
      <c r="B10" s="87">
        <f>показатели!R79</f>
        <v>19.058487719037238</v>
      </c>
    </row>
    <row r="11" spans="1:2" x14ac:dyDescent="0.25">
      <c r="A11" s="20" t="str">
        <f>показатели!T1</f>
        <v>Добрянский городской округ</v>
      </c>
      <c r="B11" s="87">
        <f>показатели!T79</f>
        <v>20.677636710013903</v>
      </c>
    </row>
    <row r="12" spans="1:2" x14ac:dyDescent="0.25">
      <c r="A12" s="20" t="str">
        <f>показатели!V1</f>
        <v>Чусовской городской округ</v>
      </c>
      <c r="B12" s="87">
        <f>показатели!V79</f>
        <v>36.14572937829643</v>
      </c>
    </row>
    <row r="13" spans="1:2" x14ac:dyDescent="0.25">
      <c r="A13" s="20" t="str">
        <f>показатели!X1</f>
        <v>Краснокамский городской округ</v>
      </c>
      <c r="B13" s="87">
        <f>показатели!X79</f>
        <v>32.014971442771326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1"/>
  <sheetViews>
    <sheetView workbookViewId="0">
      <selection activeCell="A46" sqref="A46"/>
    </sheetView>
  </sheetViews>
  <sheetFormatPr defaultRowHeight="15.75" x14ac:dyDescent="0.25"/>
  <cols>
    <col min="1" max="1" width="126.140625" style="38" bestFit="1" customWidth="1"/>
    <col min="2" max="2" width="64.5703125" customWidth="1"/>
  </cols>
  <sheetData>
    <row r="1" spans="1:2" s="20" customFormat="1" x14ac:dyDescent="0.25">
      <c r="A1" s="31" t="s">
        <v>81</v>
      </c>
      <c r="B1" s="29" t="s">
        <v>80</v>
      </c>
    </row>
    <row r="2" spans="1:2" x14ac:dyDescent="0.25">
      <c r="A2" s="41" t="s">
        <v>3</v>
      </c>
      <c r="B2" s="133" t="s">
        <v>176</v>
      </c>
    </row>
    <row r="3" spans="1:2" x14ac:dyDescent="0.25">
      <c r="A3" s="32" t="s">
        <v>96</v>
      </c>
      <c r="B3" s="133"/>
    </row>
    <row r="4" spans="1:2" x14ac:dyDescent="0.25">
      <c r="A4" s="33" t="s">
        <v>82</v>
      </c>
      <c r="B4" s="133"/>
    </row>
    <row r="5" spans="1:2" x14ac:dyDescent="0.25">
      <c r="A5" s="33" t="s">
        <v>83</v>
      </c>
      <c r="B5" s="133"/>
    </row>
    <row r="6" spans="1:2" x14ac:dyDescent="0.25">
      <c r="A6" s="33" t="s">
        <v>84</v>
      </c>
      <c r="B6" s="133"/>
    </row>
    <row r="7" spans="1:2" x14ac:dyDescent="0.25">
      <c r="A7" s="33" t="s">
        <v>85</v>
      </c>
      <c r="B7" s="133"/>
    </row>
    <row r="8" spans="1:2" x14ac:dyDescent="0.25">
      <c r="A8" s="33" t="s">
        <v>86</v>
      </c>
      <c r="B8" s="133"/>
    </row>
    <row r="9" spans="1:2" x14ac:dyDescent="0.25">
      <c r="A9" s="33" t="s">
        <v>87</v>
      </c>
      <c r="B9" s="133"/>
    </row>
    <row r="10" spans="1:2" x14ac:dyDescent="0.25">
      <c r="A10" s="33" t="s">
        <v>88</v>
      </c>
      <c r="B10" s="133"/>
    </row>
    <row r="11" spans="1:2" x14ac:dyDescent="0.25">
      <c r="A11" s="33" t="s">
        <v>89</v>
      </c>
      <c r="B11" s="133"/>
    </row>
    <row r="12" spans="1:2" x14ac:dyDescent="0.25">
      <c r="A12" s="33" t="s">
        <v>90</v>
      </c>
      <c r="B12" s="133"/>
    </row>
    <row r="13" spans="1:2" x14ac:dyDescent="0.25">
      <c r="A13" s="33" t="s">
        <v>91</v>
      </c>
      <c r="B13" s="133"/>
    </row>
    <row r="14" spans="1:2" x14ac:dyDescent="0.25">
      <c r="A14" s="33" t="s">
        <v>92</v>
      </c>
      <c r="B14" s="133"/>
    </row>
    <row r="15" spans="1:2" x14ac:dyDescent="0.25">
      <c r="A15" s="33" t="s">
        <v>93</v>
      </c>
      <c r="B15" s="133"/>
    </row>
    <row r="16" spans="1:2" x14ac:dyDescent="0.25">
      <c r="A16" s="33" t="s">
        <v>94</v>
      </c>
      <c r="B16" s="133"/>
    </row>
    <row r="17" spans="1:2" x14ac:dyDescent="0.25">
      <c r="A17" s="21" t="s">
        <v>95</v>
      </c>
      <c r="B17" s="128" t="s">
        <v>165</v>
      </c>
    </row>
    <row r="18" spans="1:2" s="20" customFormat="1" x14ac:dyDescent="0.25">
      <c r="A18" s="21" t="s">
        <v>97</v>
      </c>
      <c r="B18" s="128"/>
    </row>
    <row r="19" spans="1:2" s="20" customFormat="1" x14ac:dyDescent="0.25">
      <c r="A19" s="21" t="s">
        <v>98</v>
      </c>
      <c r="B19" s="128"/>
    </row>
    <row r="20" spans="1:2" s="20" customFormat="1" ht="31.5" x14ac:dyDescent="0.25">
      <c r="A20" s="21" t="s">
        <v>99</v>
      </c>
      <c r="B20" s="128"/>
    </row>
    <row r="21" spans="1:2" s="20" customFormat="1" x14ac:dyDescent="0.25">
      <c r="A21" s="21" t="s">
        <v>100</v>
      </c>
      <c r="B21" s="128"/>
    </row>
    <row r="22" spans="1:2" s="20" customFormat="1" x14ac:dyDescent="0.25">
      <c r="A22" s="21" t="s">
        <v>101</v>
      </c>
      <c r="B22" s="128"/>
    </row>
    <row r="23" spans="1:2" s="20" customFormat="1" x14ac:dyDescent="0.25">
      <c r="A23" s="21" t="s">
        <v>102</v>
      </c>
      <c r="B23" s="128"/>
    </row>
    <row r="24" spans="1:2" s="20" customFormat="1" ht="31.5" x14ac:dyDescent="0.25">
      <c r="A24" s="21" t="s">
        <v>103</v>
      </c>
      <c r="B24" s="128"/>
    </row>
    <row r="25" spans="1:2" s="20" customFormat="1" x14ac:dyDescent="0.25">
      <c r="A25" s="21" t="s">
        <v>104</v>
      </c>
      <c r="B25" s="128"/>
    </row>
    <row r="26" spans="1:2" s="20" customFormat="1" ht="31.5" x14ac:dyDescent="0.25">
      <c r="A26" s="21" t="s">
        <v>105</v>
      </c>
      <c r="B26" s="128"/>
    </row>
    <row r="27" spans="1:2" s="20" customFormat="1" x14ac:dyDescent="0.25">
      <c r="A27" s="21" t="s">
        <v>106</v>
      </c>
      <c r="B27" s="128"/>
    </row>
    <row r="28" spans="1:2" x14ac:dyDescent="0.25">
      <c r="A28" s="30" t="s">
        <v>10</v>
      </c>
      <c r="B28" s="40"/>
    </row>
    <row r="29" spans="1:2" x14ac:dyDescent="0.25">
      <c r="A29" s="34" t="s">
        <v>64</v>
      </c>
      <c r="B29" s="129" t="s">
        <v>177</v>
      </c>
    </row>
    <row r="30" spans="1:2" ht="47.25" x14ac:dyDescent="0.25">
      <c r="A30" s="35" t="s">
        <v>107</v>
      </c>
      <c r="B30" s="130"/>
    </row>
    <row r="31" spans="1:2" ht="47.25" x14ac:dyDescent="0.25">
      <c r="A31" s="35" t="s">
        <v>108</v>
      </c>
      <c r="B31" s="130"/>
    </row>
    <row r="32" spans="1:2" ht="47.25" x14ac:dyDescent="0.25">
      <c r="A32" s="35" t="s">
        <v>109</v>
      </c>
      <c r="B32" s="130"/>
    </row>
    <row r="33" spans="1:2" ht="47.25" x14ac:dyDescent="0.25">
      <c r="A33" s="35" t="s">
        <v>110</v>
      </c>
      <c r="B33" s="130"/>
    </row>
    <row r="34" spans="1:2" x14ac:dyDescent="0.25">
      <c r="A34" s="35" t="s">
        <v>111</v>
      </c>
      <c r="B34" s="130"/>
    </row>
    <row r="35" spans="1:2" ht="31.5" x14ac:dyDescent="0.25">
      <c r="A35" s="35" t="s">
        <v>112</v>
      </c>
      <c r="B35" s="130"/>
    </row>
    <row r="36" spans="1:2" x14ac:dyDescent="0.25">
      <c r="A36" s="35" t="s">
        <v>113</v>
      </c>
      <c r="B36" s="130"/>
    </row>
    <row r="37" spans="1:2" x14ac:dyDescent="0.25">
      <c r="A37" s="35" t="s">
        <v>114</v>
      </c>
      <c r="B37" s="130"/>
    </row>
    <row r="38" spans="1:2" ht="31.5" x14ac:dyDescent="0.25">
      <c r="A38" s="35" t="s">
        <v>115</v>
      </c>
      <c r="B38" s="130"/>
    </row>
    <row r="39" spans="1:2" x14ac:dyDescent="0.25">
      <c r="A39" s="35" t="s">
        <v>116</v>
      </c>
      <c r="B39" s="131"/>
    </row>
    <row r="40" spans="1:2" x14ac:dyDescent="0.25">
      <c r="A40" s="21" t="s">
        <v>117</v>
      </c>
      <c r="B40" s="40"/>
    </row>
    <row r="41" spans="1:2" x14ac:dyDescent="0.25">
      <c r="A41" s="30" t="s">
        <v>11</v>
      </c>
      <c r="B41" s="40"/>
    </row>
    <row r="42" spans="1:2" x14ac:dyDescent="0.25">
      <c r="A42" s="36" t="s">
        <v>65</v>
      </c>
      <c r="B42" s="132" t="s">
        <v>173</v>
      </c>
    </row>
    <row r="43" spans="1:2" x14ac:dyDescent="0.25">
      <c r="A43" s="21" t="s">
        <v>118</v>
      </c>
      <c r="B43" s="132"/>
    </row>
    <row r="44" spans="1:2" x14ac:dyDescent="0.25">
      <c r="A44" s="30" t="s">
        <v>12</v>
      </c>
      <c r="B44" s="40"/>
    </row>
    <row r="45" spans="1:2" s="20" customFormat="1" x14ac:dyDescent="0.25">
      <c r="A45" s="21" t="s">
        <v>119</v>
      </c>
      <c r="B45" s="128" t="s">
        <v>169</v>
      </c>
    </row>
    <row r="46" spans="1:2" s="20" customFormat="1" x14ac:dyDescent="0.25">
      <c r="A46" s="21" t="s">
        <v>120</v>
      </c>
      <c r="B46" s="128"/>
    </row>
    <row r="47" spans="1:2" x14ac:dyDescent="0.25">
      <c r="A47" s="23" t="s">
        <v>121</v>
      </c>
      <c r="B47" s="128"/>
    </row>
    <row r="48" spans="1:2" s="20" customFormat="1" ht="31.5" x14ac:dyDescent="0.25">
      <c r="A48" s="23" t="s">
        <v>122</v>
      </c>
      <c r="B48" s="128"/>
    </row>
    <row r="49" spans="1:2" s="20" customFormat="1" x14ac:dyDescent="0.25">
      <c r="A49" s="23" t="s">
        <v>123</v>
      </c>
      <c r="B49" s="128"/>
    </row>
    <row r="50" spans="1:2" s="20" customFormat="1" x14ac:dyDescent="0.25">
      <c r="A50" s="23" t="s">
        <v>124</v>
      </c>
      <c r="B50" s="128"/>
    </row>
    <row r="51" spans="1:2" s="20" customFormat="1" x14ac:dyDescent="0.25">
      <c r="A51" s="23" t="s">
        <v>125</v>
      </c>
      <c r="B51" s="128"/>
    </row>
    <row r="52" spans="1:2" s="20" customFormat="1" x14ac:dyDescent="0.25">
      <c r="A52" s="23" t="s">
        <v>126</v>
      </c>
      <c r="B52" s="128"/>
    </row>
    <row r="53" spans="1:2" s="20" customFormat="1" x14ac:dyDescent="0.25">
      <c r="A53" s="23" t="s">
        <v>127</v>
      </c>
      <c r="B53" s="128"/>
    </row>
    <row r="54" spans="1:2" s="20" customFormat="1" x14ac:dyDescent="0.25">
      <c r="A54" s="23" t="s">
        <v>128</v>
      </c>
      <c r="B54" s="128"/>
    </row>
    <row r="55" spans="1:2" s="20" customFormat="1" x14ac:dyDescent="0.25">
      <c r="A55" s="23" t="s">
        <v>129</v>
      </c>
      <c r="B55" s="129" t="s">
        <v>173</v>
      </c>
    </row>
    <row r="56" spans="1:2" s="20" customFormat="1" x14ac:dyDescent="0.25">
      <c r="A56" s="23" t="s">
        <v>130</v>
      </c>
      <c r="B56" s="130"/>
    </row>
    <row r="57" spans="1:2" s="20" customFormat="1" x14ac:dyDescent="0.25">
      <c r="A57" s="23" t="s">
        <v>131</v>
      </c>
      <c r="B57" s="130"/>
    </row>
    <row r="58" spans="1:2" s="20" customFormat="1" x14ac:dyDescent="0.25">
      <c r="A58" s="23" t="s">
        <v>132</v>
      </c>
      <c r="B58" s="130"/>
    </row>
    <row r="59" spans="1:2" s="20" customFormat="1" ht="31.5" x14ac:dyDescent="0.25">
      <c r="A59" s="23" t="s">
        <v>133</v>
      </c>
      <c r="B59" s="130"/>
    </row>
    <row r="60" spans="1:2" s="20" customFormat="1" x14ac:dyDescent="0.25">
      <c r="A60" s="23" t="s">
        <v>134</v>
      </c>
      <c r="B60" s="130"/>
    </row>
    <row r="61" spans="1:2" s="20" customFormat="1" x14ac:dyDescent="0.25">
      <c r="A61" s="23" t="s">
        <v>135</v>
      </c>
      <c r="B61" s="130"/>
    </row>
    <row r="62" spans="1:2" x14ac:dyDescent="0.25">
      <c r="A62" s="21" t="s">
        <v>136</v>
      </c>
      <c r="B62" s="130"/>
    </row>
    <row r="63" spans="1:2" x14ac:dyDescent="0.25">
      <c r="A63" s="21" t="s">
        <v>137</v>
      </c>
      <c r="B63" s="130"/>
    </row>
    <row r="64" spans="1:2" ht="31.5" x14ac:dyDescent="0.25">
      <c r="A64" s="21" t="s">
        <v>138</v>
      </c>
      <c r="B64" s="130"/>
    </row>
    <row r="65" spans="1:2" x14ac:dyDescent="0.25">
      <c r="A65" s="21" t="s">
        <v>139</v>
      </c>
      <c r="B65" s="130"/>
    </row>
    <row r="66" spans="1:2" ht="31.5" x14ac:dyDescent="0.25">
      <c r="A66" s="21" t="s">
        <v>140</v>
      </c>
      <c r="B66" s="130"/>
    </row>
    <row r="67" spans="1:2" ht="31.5" x14ac:dyDescent="0.25">
      <c r="A67" s="21" t="s">
        <v>141</v>
      </c>
      <c r="B67" s="130"/>
    </row>
    <row r="68" spans="1:2" x14ac:dyDescent="0.25">
      <c r="A68" s="21" t="s">
        <v>142</v>
      </c>
      <c r="B68" s="130"/>
    </row>
    <row r="69" spans="1:2" x14ac:dyDescent="0.25">
      <c r="A69" s="21" t="s">
        <v>143</v>
      </c>
      <c r="B69" s="130"/>
    </row>
    <row r="70" spans="1:2" x14ac:dyDescent="0.25">
      <c r="A70" s="21" t="s">
        <v>144</v>
      </c>
      <c r="B70" s="130"/>
    </row>
    <row r="71" spans="1:2" x14ac:dyDescent="0.25">
      <c r="A71" s="21" t="s">
        <v>145</v>
      </c>
      <c r="B71" s="131"/>
    </row>
    <row r="72" spans="1:2" x14ac:dyDescent="0.25">
      <c r="A72" s="21" t="s">
        <v>146</v>
      </c>
      <c r="B72" s="134" t="s">
        <v>173</v>
      </c>
    </row>
    <row r="73" spans="1:2" s="19" customFormat="1" x14ac:dyDescent="0.25">
      <c r="A73" s="21" t="s">
        <v>147</v>
      </c>
      <c r="B73" s="135"/>
    </row>
    <row r="74" spans="1:2" x14ac:dyDescent="0.25">
      <c r="A74" s="21" t="s">
        <v>148</v>
      </c>
      <c r="B74" s="136"/>
    </row>
    <row r="75" spans="1:2" x14ac:dyDescent="0.25">
      <c r="A75" s="30" t="s">
        <v>66</v>
      </c>
      <c r="B75" s="128" t="s">
        <v>165</v>
      </c>
    </row>
    <row r="76" spans="1:2" x14ac:dyDescent="0.25">
      <c r="A76" s="21" t="s">
        <v>67</v>
      </c>
      <c r="B76" s="128"/>
    </row>
    <row r="77" spans="1:2" x14ac:dyDescent="0.25">
      <c r="A77" s="21" t="s">
        <v>68</v>
      </c>
      <c r="B77" s="128"/>
    </row>
    <row r="78" spans="1:2" x14ac:dyDescent="0.25">
      <c r="A78" s="21" t="s">
        <v>69</v>
      </c>
      <c r="B78" s="128"/>
    </row>
    <row r="79" spans="1:2" s="20" customFormat="1" x14ac:dyDescent="0.25">
      <c r="A79" s="24" t="s">
        <v>166</v>
      </c>
      <c r="B79" s="28" t="s">
        <v>167</v>
      </c>
    </row>
    <row r="80" spans="1:2" x14ac:dyDescent="0.25">
      <c r="A80" s="30" t="s">
        <v>70</v>
      </c>
      <c r="B80" s="128" t="s">
        <v>165</v>
      </c>
    </row>
    <row r="81" spans="1:2" s="20" customFormat="1" x14ac:dyDescent="0.25">
      <c r="A81" s="21" t="s">
        <v>149</v>
      </c>
      <c r="B81" s="128"/>
    </row>
    <row r="82" spans="1:2" x14ac:dyDescent="0.25">
      <c r="A82" s="23" t="s">
        <v>150</v>
      </c>
      <c r="B82" s="128"/>
    </row>
    <row r="83" spans="1:2" x14ac:dyDescent="0.25">
      <c r="A83" s="23" t="s">
        <v>151</v>
      </c>
      <c r="B83" s="128"/>
    </row>
    <row r="84" spans="1:2" x14ac:dyDescent="0.25">
      <c r="A84" s="23" t="s">
        <v>152</v>
      </c>
      <c r="B84" s="128"/>
    </row>
    <row r="85" spans="1:2" ht="47.25" x14ac:dyDescent="0.25">
      <c r="A85" s="23" t="s">
        <v>153</v>
      </c>
      <c r="B85" s="128"/>
    </row>
    <row r="86" spans="1:2" x14ac:dyDescent="0.25">
      <c r="A86" s="23" t="s">
        <v>154</v>
      </c>
      <c r="B86" s="128"/>
    </row>
    <row r="87" spans="1:2" x14ac:dyDescent="0.25">
      <c r="A87" s="24" t="s">
        <v>155</v>
      </c>
      <c r="B87" s="128"/>
    </row>
    <row r="88" spans="1:2" x14ac:dyDescent="0.25">
      <c r="A88" s="37" t="s">
        <v>17</v>
      </c>
      <c r="B88" s="132"/>
    </row>
    <row r="89" spans="1:2" x14ac:dyDescent="0.25">
      <c r="A89" s="25" t="s">
        <v>73</v>
      </c>
      <c r="B89" s="132"/>
    </row>
    <row r="90" spans="1:2" x14ac:dyDescent="0.25">
      <c r="A90" s="39" t="s">
        <v>16</v>
      </c>
      <c r="B90" s="128" t="s">
        <v>165</v>
      </c>
    </row>
    <row r="91" spans="1:2" x14ac:dyDescent="0.25">
      <c r="A91" s="26" t="s">
        <v>71</v>
      </c>
      <c r="B91" s="128"/>
    </row>
    <row r="92" spans="1:2" ht="31.5" x14ac:dyDescent="0.25">
      <c r="A92" s="21" t="s">
        <v>156</v>
      </c>
      <c r="B92" s="128"/>
    </row>
    <row r="93" spans="1:2" x14ac:dyDescent="0.25">
      <c r="A93" s="26" t="s">
        <v>157</v>
      </c>
      <c r="B93" s="128"/>
    </row>
    <row r="94" spans="1:2" ht="31.5" x14ac:dyDescent="0.25">
      <c r="A94" s="21" t="s">
        <v>158</v>
      </c>
      <c r="B94" s="128"/>
    </row>
    <row r="95" spans="1:2" x14ac:dyDescent="0.25">
      <c r="A95" s="27" t="s">
        <v>159</v>
      </c>
      <c r="B95" s="128"/>
    </row>
    <row r="96" spans="1:2" ht="15" x14ac:dyDescent="0.25">
      <c r="A96" s="10" t="s">
        <v>160</v>
      </c>
      <c r="B96" s="128"/>
    </row>
    <row r="97" spans="1:2" ht="15.75" customHeight="1" x14ac:dyDescent="0.25">
      <c r="A97" s="11" t="s">
        <v>161</v>
      </c>
      <c r="B97" s="128"/>
    </row>
    <row r="98" spans="1:2" ht="30" x14ac:dyDescent="0.25">
      <c r="A98" s="11" t="s">
        <v>162</v>
      </c>
      <c r="B98" s="128"/>
    </row>
    <row r="99" spans="1:2" ht="30" x14ac:dyDescent="0.25">
      <c r="A99" s="11" t="s">
        <v>163</v>
      </c>
      <c r="B99" s="128"/>
    </row>
    <row r="100" spans="1:2" ht="30" x14ac:dyDescent="0.25">
      <c r="A100" s="11" t="s">
        <v>164</v>
      </c>
      <c r="B100" s="128"/>
    </row>
    <row r="101" spans="1:2" x14ac:dyDescent="0.25">
      <c r="A101" s="33" t="s">
        <v>168</v>
      </c>
      <c r="B101" s="128"/>
    </row>
  </sheetData>
  <mergeCells count="11">
    <mergeCell ref="B2:B16"/>
    <mergeCell ref="B17:B27"/>
    <mergeCell ref="B55:B71"/>
    <mergeCell ref="B72:B74"/>
    <mergeCell ref="B88:B89"/>
    <mergeCell ref="B90:B101"/>
    <mergeCell ref="B80:B87"/>
    <mergeCell ref="B29:B39"/>
    <mergeCell ref="B75:B78"/>
    <mergeCell ref="B42:B43"/>
    <mergeCell ref="B45:B5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показатели (2)</vt:lpstr>
      <vt:lpstr>показатели</vt:lpstr>
      <vt:lpstr>График</vt:lpstr>
      <vt:lpstr>показатели, которые не вошли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Лебедев Дмитрий Валентинович</cp:lastModifiedBy>
  <dcterms:created xsi:type="dcterms:W3CDTF">2015-06-05T18:19:34Z</dcterms:created>
  <dcterms:modified xsi:type="dcterms:W3CDTF">2021-03-24T12:47:13Z</dcterms:modified>
</cp:coreProperties>
</file>