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Лист1!$A$5:$N$5</definedName>
    <definedName name="_xlnm.Print_Area" localSheetId="0">Лист1!$A$1:$N$36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15" i="1" l="1"/>
  <c r="N11" i="1" l="1"/>
  <c r="N35" i="1"/>
  <c r="N34" i="1"/>
  <c r="N33" i="1"/>
  <c r="N32" i="1"/>
  <c r="N31" i="1"/>
  <c r="N30" i="1"/>
  <c r="N12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4" i="1"/>
  <c r="N13" i="1"/>
  <c r="E34" i="1" l="1"/>
  <c r="E33" i="1"/>
  <c r="E32" i="1"/>
  <c r="E31" i="1"/>
  <c r="E11" i="1"/>
  <c r="E28" i="1"/>
  <c r="E27" i="1"/>
  <c r="E26" i="1"/>
  <c r="E25" i="1"/>
  <c r="E24" i="1"/>
  <c r="E23" i="1"/>
  <c r="E22" i="1"/>
  <c r="E21" i="1"/>
  <c r="E20" i="1"/>
  <c r="E19" i="1"/>
  <c r="E18" i="1"/>
  <c r="E17" i="1"/>
  <c r="G10" i="1"/>
  <c r="N10" i="1" s="1"/>
  <c r="G9" i="1"/>
  <c r="N9" i="1" s="1"/>
  <c r="G8" i="1"/>
  <c r="N8" i="1" s="1"/>
  <c r="G7" i="1"/>
  <c r="N7" i="1" s="1"/>
  <c r="N6" i="1"/>
  <c r="M6" i="1"/>
  <c r="E36" i="1" l="1"/>
  <c r="M36" i="1"/>
  <c r="L36" i="1"/>
  <c r="K36" i="1"/>
  <c r="J36" i="1"/>
  <c r="H36" i="1"/>
  <c r="F36" i="1"/>
  <c r="I36" i="1"/>
  <c r="G36" i="1" l="1"/>
  <c r="N36" i="1" s="1"/>
</calcChain>
</file>

<file path=xl/comments1.xml><?xml version="1.0" encoding="utf-8"?>
<comments xmlns="http://schemas.openxmlformats.org/spreadsheetml/2006/main">
  <authors>
    <author>Автор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ООО "САН"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ООО "ДСК-Строй", Вольхин Олег Викторович</t>
        </r>
      </text>
    </comment>
  </commentList>
</comments>
</file>

<file path=xl/sharedStrings.xml><?xml version="1.0" encoding="utf-8"?>
<sst xmlns="http://schemas.openxmlformats.org/spreadsheetml/2006/main" count="81" uniqueCount="78">
  <si>
    <t>Площадь земельных участков, на которых возможно строительство МКД, и на которые выданы ГПЗУ, Га</t>
  </si>
  <si>
    <t>Общая площадь МКД в действующих разрешениях на строительство, по которым не получено разрешение на ввод обьекта в эксплуатацию, млн. кв.м.</t>
  </si>
  <si>
    <t>Всего</t>
  </si>
  <si>
    <t>в том числе с окончанием срока РС (с учётом продления)</t>
  </si>
  <si>
    <t>В 2020 году</t>
  </si>
  <si>
    <t>В 2021 году</t>
  </si>
  <si>
    <t>В 2022 году</t>
  </si>
  <si>
    <t xml:space="preserve">В 2023 году </t>
  </si>
  <si>
    <t>В 2024 году</t>
  </si>
  <si>
    <t>После 2024 года</t>
  </si>
  <si>
    <t>Потенциал по строительству МКД млн. кв.м.</t>
  </si>
  <si>
    <t>Разрешения</t>
  </si>
  <si>
    <t>Кадастровый номер земельного участка</t>
  </si>
  <si>
    <t>59:12:0010411:923</t>
  </si>
  <si>
    <t>Адрес</t>
  </si>
  <si>
    <t>ул. Сосновая</t>
  </si>
  <si>
    <t>59:12:0010751:2384</t>
  </si>
  <si>
    <t>59:12:0000000:20043</t>
  </si>
  <si>
    <t>59:12:0010751:72</t>
  </si>
  <si>
    <t>59:12:0010250, 59:12:0010245</t>
  </si>
  <si>
    <t>59:12:0010243:34</t>
  </si>
  <si>
    <t>ул Камская, 7</t>
  </si>
  <si>
    <t>59:12:0010316</t>
  </si>
  <si>
    <t>Уточненные данные</t>
  </si>
  <si>
    <t>Ранее переданы данные</t>
  </si>
  <si>
    <t>Предельная общая площадь МКД, возможная к размещению на ЗУ, указанных в графе 2, кв.м.</t>
  </si>
  <si>
    <t>Разрешение на строительство</t>
  </si>
  <si>
    <t>RU59-532101-06-2018 до 13.06.2021</t>
  </si>
  <si>
    <t>RU59-532101-07-2018 до 28.10.2020</t>
  </si>
  <si>
    <t>RU59-532101-15-2018 от 26.11.2018 до 26.11.2019</t>
  </si>
  <si>
    <t>№ 59-RU 59532101-05-2016/1 от 15.06.2016 до до 23.09.2021 г.</t>
  </si>
  <si>
    <t>59:12:0010253:4</t>
  </si>
  <si>
    <t>59:12:0010541:37</t>
  </si>
  <si>
    <t>59:12:0010541:4</t>
  </si>
  <si>
    <t>ул. Советская, 45/1</t>
  </si>
  <si>
    <t>ул. Советская, 21/1</t>
  </si>
  <si>
    <t>ул. К.Маркса, 35 (п2)</t>
  </si>
  <si>
    <t>ул. Декабристов, 24</t>
  </si>
  <si>
    <t>ул. Декабристов, 36 (2)</t>
  </si>
  <si>
    <t>Перекресток улиц Приморский бульвар, Ленина, Карла Маркса, Мира</t>
  </si>
  <si>
    <t>Перекресток улиц Советская, Шлюзовая, Камская, Уральская</t>
  </si>
  <si>
    <t>Перекресток улиц Шоссейная, Шлюзовая, Молодежная</t>
  </si>
  <si>
    <t>Сведения о земельных участках и многоквартирных домах на территории Чайковскийгородского округа</t>
  </si>
  <si>
    <t>№ п/п</t>
  </si>
  <si>
    <t>59:12:0010345:203</t>
  </si>
  <si>
    <t>ул. Ленина</t>
  </si>
  <si>
    <t>ул. Ленина, 71</t>
  </si>
  <si>
    <t>59:12:0010345:207</t>
  </si>
  <si>
    <t>59:12:0010408:13</t>
  </si>
  <si>
    <t>СНТ №4</t>
  </si>
  <si>
    <t>59:12:0010411:943</t>
  </si>
  <si>
    <t>59:12:0010411:963</t>
  </si>
  <si>
    <t>59:12:0010751:2229</t>
  </si>
  <si>
    <t>ул. Декабристов</t>
  </si>
  <si>
    <t>59:12:0010751:41</t>
  </si>
  <si>
    <t>ул. Декабристов, 24а</t>
  </si>
  <si>
    <t>59:12:0010751:23</t>
  </si>
  <si>
    <t>ул. Декабристов, 16/1</t>
  </si>
  <si>
    <t>ул. Декабристов, 23, корпус 3</t>
  </si>
  <si>
    <t>59:12:0010752:123</t>
  </si>
  <si>
    <t>ул. Нефтяников, д. 15</t>
  </si>
  <si>
    <t>59:12:0010514:19</t>
  </si>
  <si>
    <t>59:12:0390001:946</t>
  </si>
  <si>
    <t>59:12:0390001:945</t>
  </si>
  <si>
    <t>с. Фоки, ул. Ленина, 37</t>
  </si>
  <si>
    <t>59:12:0390001:379</t>
  </si>
  <si>
    <t>с. Фоки, ул. Ленина</t>
  </si>
  <si>
    <t>59:12:0070000:620</t>
  </si>
  <si>
    <t xml:space="preserve"> с. Большой Букор, улица Победы, 16а</t>
  </si>
  <si>
    <t>п. Прикамский, ул. Лесная</t>
  </si>
  <si>
    <t>59:12:0260000:1405</t>
  </si>
  <si>
    <t>Центрально-планировочный район</t>
  </si>
  <si>
    <t>N 59-RU90312000-15-2020 от 07.08.2020</t>
  </si>
  <si>
    <t>ул. Набережная, 124</t>
  </si>
  <si>
    <t>59:12:0010511:183</t>
  </si>
  <si>
    <t>ул.Кочетова</t>
  </si>
  <si>
    <t>59:12:0010245:588</t>
  </si>
  <si>
    <t>59:12:0010602:10, 59:12:0010602:11, 59:12:0010602:12, 59:12:0000000:19277,  59:12:0000000:432, 59:12:0010628:1             (при наличии ПМТ)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</si>
</sst>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0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/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4" fontId="2" fillId="2" borderId="1" xfId="0" applyNumberFormat="1" applyFont="1" applyFill="1" applyBorder="1"/>
    <xf numFmtId="4" fontId="2" fillId="2" borderId="1" xfId="0" applyNumberFormat="1" applyFont="1" applyFill="1" applyBorder="1"/>
    <xf numFmtId="4" fontId="1" fillId="2" borderId="1" xfId="0" applyNumberFormat="1" applyFont="1" applyFill="1" applyBorder="1"/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3" borderId="1" xfId="0" applyNumberFormat="1" applyFont="1" applyFill="1" applyBorder="1"/>
    <xf numFmtId="2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vertical="center" wrapText="1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6"/>
  <sheetViews>
    <sheetView tabSelected="1" view="pageBreakPreview" topLeftCell="A7" zoomScaleNormal="70" zoomScaleSheetLayoutView="100" workbookViewId="0">
      <selection activeCell="F12" sqref="F12:N12"/>
    </sheetView>
  </sheetViews>
  <sheetFormatPr defaultRowHeight="15" x14ac:dyDescent="0.25"/>
  <cols>
    <col min="1" max="1" width="6.5703125" style="30" customWidth="1"/>
    <col min="2" max="2" width="20.7109375" style="1" customWidth="1"/>
    <col min="3" max="3" width="24.140625" style="1" customWidth="1"/>
    <col min="4" max="5" width="18.7109375" style="1" customWidth="1"/>
    <col min="6" max="6" width="18.42578125" style="1" customWidth="1"/>
    <col min="7" max="13" width="16.85546875" style="1" customWidth="1"/>
    <col min="14" max="14" width="13.7109375" style="1" customWidth="1"/>
    <col min="15" max="15" width="22.85546875" style="19" customWidth="1"/>
    <col min="16" max="16" width="15.28515625" style="1" customWidth="1"/>
    <col min="17" max="16384" width="9.140625" style="1"/>
  </cols>
  <sheetData>
    <row r="1" spans="1:34" x14ac:dyDescent="0.25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34" ht="30" customHeight="1" x14ac:dyDescent="0.25">
      <c r="A2" s="36" t="s">
        <v>43</v>
      </c>
      <c r="B2" s="36" t="s">
        <v>14</v>
      </c>
      <c r="C2" s="36" t="s">
        <v>26</v>
      </c>
      <c r="D2" s="36" t="s">
        <v>12</v>
      </c>
      <c r="E2" s="39" t="s">
        <v>0</v>
      </c>
      <c r="F2" s="39" t="s">
        <v>25</v>
      </c>
      <c r="G2" s="39" t="s">
        <v>1</v>
      </c>
      <c r="H2" s="39"/>
      <c r="I2" s="39"/>
      <c r="J2" s="39"/>
      <c r="K2" s="39"/>
      <c r="L2" s="39"/>
      <c r="M2" s="39"/>
      <c r="N2" s="39" t="s">
        <v>10</v>
      </c>
    </row>
    <row r="3" spans="1:34" x14ac:dyDescent="0.25">
      <c r="A3" s="37"/>
      <c r="B3" s="37"/>
      <c r="C3" s="37"/>
      <c r="D3" s="37"/>
      <c r="E3" s="39"/>
      <c r="F3" s="39"/>
      <c r="G3" s="39" t="s">
        <v>2</v>
      </c>
      <c r="H3" s="40" t="s">
        <v>3</v>
      </c>
      <c r="I3" s="40"/>
      <c r="J3" s="40"/>
      <c r="K3" s="40"/>
      <c r="L3" s="40"/>
      <c r="M3" s="40"/>
      <c r="N3" s="39"/>
    </row>
    <row r="4" spans="1:34" ht="79.5" customHeight="1" x14ac:dyDescent="0.25">
      <c r="A4" s="38"/>
      <c r="B4" s="38"/>
      <c r="C4" s="38"/>
      <c r="D4" s="38"/>
      <c r="E4" s="39"/>
      <c r="F4" s="39"/>
      <c r="G4" s="39"/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39"/>
      <c r="O4" s="4"/>
      <c r="P4" s="4" t="s">
        <v>11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5">
      <c r="A5" s="22">
        <v>1</v>
      </c>
      <c r="B5" s="22"/>
      <c r="C5" s="22"/>
      <c r="D5" s="8"/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4"/>
      <c r="P5" s="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6" customFormat="1" x14ac:dyDescent="0.25">
      <c r="A6" s="28"/>
      <c r="B6" s="9"/>
      <c r="C6" s="9"/>
      <c r="D6" s="10"/>
      <c r="E6" s="10">
        <v>13.348755000000001</v>
      </c>
      <c r="F6" s="11">
        <v>274881.32</v>
      </c>
      <c r="G6" s="12">
        <v>18975.02</v>
      </c>
      <c r="H6" s="11"/>
      <c r="I6" s="11">
        <v>16399.27</v>
      </c>
      <c r="J6" s="11"/>
      <c r="K6" s="11">
        <v>2575.75</v>
      </c>
      <c r="L6" s="11"/>
      <c r="M6" s="11">
        <f>G6-H6-I6-J6-K6-L6</f>
        <v>0</v>
      </c>
      <c r="N6" s="11">
        <f>F6-G6</f>
        <v>255906.30000000002</v>
      </c>
      <c r="O6" s="7" t="s">
        <v>24</v>
      </c>
      <c r="P6" s="7">
        <v>4</v>
      </c>
    </row>
    <row r="7" spans="1:34" s="15" customFormat="1" ht="30" x14ac:dyDescent="0.25">
      <c r="A7" s="2">
        <v>1</v>
      </c>
      <c r="B7" s="13" t="s">
        <v>15</v>
      </c>
      <c r="C7" s="13" t="s">
        <v>27</v>
      </c>
      <c r="D7" s="13" t="s">
        <v>13</v>
      </c>
      <c r="E7" s="23">
        <v>0.42449999999999999</v>
      </c>
      <c r="F7" s="14">
        <v>5696.55</v>
      </c>
      <c r="G7" s="14">
        <f>SUM(H7:M7)</f>
        <v>5696.55</v>
      </c>
      <c r="H7" s="14"/>
      <c r="I7" s="14">
        <v>5696.55</v>
      </c>
      <c r="J7" s="14"/>
      <c r="K7" s="14"/>
      <c r="L7" s="14"/>
      <c r="M7" s="14"/>
      <c r="N7" s="14">
        <f t="shared" ref="N7:N35" si="0">F7-G7</f>
        <v>0</v>
      </c>
      <c r="O7" s="20"/>
    </row>
    <row r="8" spans="1:34" s="15" customFormat="1" ht="45" x14ac:dyDescent="0.25">
      <c r="A8" s="2">
        <v>2</v>
      </c>
      <c r="B8" s="27" t="s">
        <v>38</v>
      </c>
      <c r="C8" s="13" t="s">
        <v>30</v>
      </c>
      <c r="D8" s="26" t="s">
        <v>18</v>
      </c>
      <c r="E8" s="25">
        <v>0.2757</v>
      </c>
      <c r="F8" s="14">
        <v>5213.0200000000004</v>
      </c>
      <c r="G8" s="14">
        <f t="shared" ref="G8:G10" si="1">SUM(H8:M8)</f>
        <v>5213.0200000000004</v>
      </c>
      <c r="H8" s="14"/>
      <c r="I8" s="14">
        <v>5213.0200000000004</v>
      </c>
      <c r="J8" s="14"/>
      <c r="K8" s="14"/>
      <c r="L8" s="14"/>
      <c r="M8" s="14"/>
      <c r="N8" s="14">
        <f t="shared" si="0"/>
        <v>0</v>
      </c>
      <c r="O8" s="20"/>
    </row>
    <row r="9" spans="1:34" s="15" customFormat="1" ht="30" x14ac:dyDescent="0.25">
      <c r="A9" s="2">
        <v>3</v>
      </c>
      <c r="B9" s="27" t="s">
        <v>37</v>
      </c>
      <c r="C9" s="13" t="s">
        <v>28</v>
      </c>
      <c r="D9" s="26" t="s">
        <v>16</v>
      </c>
      <c r="E9" s="25">
        <v>0.86899999999999999</v>
      </c>
      <c r="F9" s="24">
        <v>2575.75</v>
      </c>
      <c r="G9" s="14">
        <f t="shared" si="1"/>
        <v>2575.75</v>
      </c>
      <c r="H9" s="14"/>
      <c r="I9" s="14"/>
      <c r="J9" s="14"/>
      <c r="K9" s="14">
        <v>2575.75</v>
      </c>
      <c r="L9" s="14"/>
      <c r="M9" s="14"/>
      <c r="N9" s="14">
        <f t="shared" si="0"/>
        <v>0</v>
      </c>
      <c r="O9" s="20"/>
    </row>
    <row r="10" spans="1:34" s="15" customFormat="1" ht="30" x14ac:dyDescent="0.25">
      <c r="A10" s="33">
        <v>4</v>
      </c>
      <c r="B10" s="27" t="s">
        <v>36</v>
      </c>
      <c r="C10" s="13" t="s">
        <v>29</v>
      </c>
      <c r="D10" s="26" t="s">
        <v>17</v>
      </c>
      <c r="E10" s="25">
        <v>0.4546</v>
      </c>
      <c r="F10" s="14">
        <v>5489.7</v>
      </c>
      <c r="G10" s="14">
        <f t="shared" si="1"/>
        <v>5489.7</v>
      </c>
      <c r="H10" s="14"/>
      <c r="I10" s="14">
        <v>5489.7</v>
      </c>
      <c r="J10" s="14"/>
      <c r="K10" s="14"/>
      <c r="L10" s="14"/>
      <c r="M10" s="14"/>
      <c r="N10" s="14">
        <f t="shared" si="0"/>
        <v>0</v>
      </c>
      <c r="O10" s="20"/>
    </row>
    <row r="11" spans="1:34" s="15" customFormat="1" ht="30" x14ac:dyDescent="0.25">
      <c r="A11" s="33">
        <v>5</v>
      </c>
      <c r="B11" s="27" t="s">
        <v>60</v>
      </c>
      <c r="C11" s="13" t="s">
        <v>72</v>
      </c>
      <c r="D11" s="26" t="s">
        <v>61</v>
      </c>
      <c r="E11" s="16">
        <f>1651/10000</f>
        <v>0.1651</v>
      </c>
      <c r="F11" s="16">
        <v>639</v>
      </c>
      <c r="G11" s="14"/>
      <c r="H11" s="14"/>
      <c r="I11" s="14"/>
      <c r="J11" s="14"/>
      <c r="K11" s="14"/>
      <c r="L11" s="14"/>
      <c r="M11" s="14"/>
      <c r="N11" s="14">
        <f t="shared" si="0"/>
        <v>639</v>
      </c>
      <c r="O11" s="20"/>
    </row>
    <row r="12" spans="1:34" s="15" customFormat="1" ht="105" x14ac:dyDescent="0.25">
      <c r="A12" s="33">
        <v>6</v>
      </c>
      <c r="B12" s="27" t="s">
        <v>71</v>
      </c>
      <c r="C12" s="13"/>
      <c r="D12" s="26" t="s">
        <v>77</v>
      </c>
      <c r="E12" s="32">
        <v>73.67</v>
      </c>
      <c r="F12" s="32">
        <v>89823</v>
      </c>
      <c r="G12" s="26"/>
      <c r="H12" s="26"/>
      <c r="I12" s="26"/>
      <c r="J12" s="26"/>
      <c r="K12" s="26"/>
      <c r="L12" s="26"/>
      <c r="M12" s="26"/>
      <c r="N12" s="41">
        <f>F12-G12</f>
        <v>89823</v>
      </c>
      <c r="O12" s="20"/>
    </row>
    <row r="13" spans="1:34" s="15" customFormat="1" ht="60" x14ac:dyDescent="0.25">
      <c r="A13" s="33">
        <v>7</v>
      </c>
      <c r="B13" s="27" t="s">
        <v>40</v>
      </c>
      <c r="C13" s="13"/>
      <c r="D13" s="26" t="s">
        <v>19</v>
      </c>
      <c r="E13" s="25">
        <v>7.2827549999999999</v>
      </c>
      <c r="F13" s="14">
        <v>182834</v>
      </c>
      <c r="G13" s="14"/>
      <c r="H13" s="14"/>
      <c r="I13" s="14"/>
      <c r="J13" s="14"/>
      <c r="K13" s="14"/>
      <c r="L13" s="14"/>
      <c r="M13" s="24"/>
      <c r="N13" s="14">
        <f t="shared" si="0"/>
        <v>182834</v>
      </c>
      <c r="O13" s="20"/>
    </row>
    <row r="14" spans="1:34" s="15" customFormat="1" ht="60" x14ac:dyDescent="0.25">
      <c r="A14" s="33">
        <v>8</v>
      </c>
      <c r="B14" s="27" t="s">
        <v>39</v>
      </c>
      <c r="C14" s="13"/>
      <c r="D14" s="26" t="s">
        <v>22</v>
      </c>
      <c r="E14" s="25">
        <v>2.4933999999999998</v>
      </c>
      <c r="F14" s="14">
        <v>26000</v>
      </c>
      <c r="G14" s="14"/>
      <c r="H14" s="14"/>
      <c r="I14" s="14"/>
      <c r="J14" s="14"/>
      <c r="K14" s="14"/>
      <c r="L14" s="14"/>
      <c r="M14" s="24"/>
      <c r="N14" s="14">
        <f t="shared" si="0"/>
        <v>26000</v>
      </c>
      <c r="O14" s="20"/>
    </row>
    <row r="15" spans="1:34" s="15" customFormat="1" x14ac:dyDescent="0.25">
      <c r="A15" s="33">
        <v>9</v>
      </c>
      <c r="B15" s="31" t="s">
        <v>73</v>
      </c>
      <c r="C15" s="26"/>
      <c r="D15" s="26" t="s">
        <v>74</v>
      </c>
      <c r="E15" s="25">
        <v>0.13</v>
      </c>
      <c r="F15" s="41">
        <v>479</v>
      </c>
      <c r="G15" s="41"/>
      <c r="H15" s="41"/>
      <c r="I15" s="41"/>
      <c r="J15" s="41"/>
      <c r="K15" s="41"/>
      <c r="L15" s="41"/>
      <c r="M15" s="42"/>
      <c r="N15" s="41">
        <f>F15-G15</f>
        <v>479</v>
      </c>
      <c r="O15" s="20"/>
    </row>
    <row r="16" spans="1:34" s="15" customFormat="1" x14ac:dyDescent="0.25">
      <c r="A16" s="33">
        <v>10</v>
      </c>
      <c r="B16" s="27" t="s">
        <v>21</v>
      </c>
      <c r="C16" s="13"/>
      <c r="D16" s="13" t="s">
        <v>20</v>
      </c>
      <c r="E16" s="23">
        <v>0.50739999999999996</v>
      </c>
      <c r="F16" s="14">
        <v>12800</v>
      </c>
      <c r="G16" s="14"/>
      <c r="H16" s="14"/>
      <c r="I16" s="14"/>
      <c r="J16" s="14"/>
      <c r="K16" s="14"/>
      <c r="L16" s="14"/>
      <c r="M16" s="24"/>
      <c r="N16" s="14">
        <f t="shared" si="0"/>
        <v>12800</v>
      </c>
      <c r="O16" s="20"/>
    </row>
    <row r="17" spans="1:15" s="15" customFormat="1" ht="60" x14ac:dyDescent="0.25">
      <c r="A17" s="33">
        <v>11</v>
      </c>
      <c r="B17" s="27" t="s">
        <v>41</v>
      </c>
      <c r="C17" s="13"/>
      <c r="D17" s="13" t="s">
        <v>31</v>
      </c>
      <c r="E17" s="16">
        <f>11505.6/10000</f>
        <v>1.15056</v>
      </c>
      <c r="F17" s="16">
        <v>21730</v>
      </c>
      <c r="G17" s="13"/>
      <c r="H17" s="13"/>
      <c r="I17" s="13"/>
      <c r="J17" s="13"/>
      <c r="K17" s="13"/>
      <c r="L17" s="13"/>
      <c r="M17" s="13"/>
      <c r="N17" s="14">
        <f t="shared" si="0"/>
        <v>21730</v>
      </c>
      <c r="O17" s="20"/>
    </row>
    <row r="18" spans="1:15" s="15" customFormat="1" x14ac:dyDescent="0.25">
      <c r="A18" s="33">
        <v>12</v>
      </c>
      <c r="B18" s="31" t="s">
        <v>35</v>
      </c>
      <c r="C18" s="26"/>
      <c r="D18" s="26" t="s">
        <v>32</v>
      </c>
      <c r="E18" s="32">
        <f>8687.7/10000</f>
        <v>0.86877000000000004</v>
      </c>
      <c r="F18" s="16">
        <v>2570</v>
      </c>
      <c r="G18" s="13"/>
      <c r="H18" s="13"/>
      <c r="I18" s="13"/>
      <c r="J18" s="13"/>
      <c r="K18" s="13"/>
      <c r="L18" s="13"/>
      <c r="M18" s="13"/>
      <c r="N18" s="14">
        <f t="shared" si="0"/>
        <v>2570</v>
      </c>
      <c r="O18" s="20"/>
    </row>
    <row r="19" spans="1:15" s="15" customFormat="1" x14ac:dyDescent="0.25">
      <c r="A19" s="33">
        <v>13</v>
      </c>
      <c r="B19" s="27" t="s">
        <v>34</v>
      </c>
      <c r="C19" s="13"/>
      <c r="D19" s="26" t="s">
        <v>33</v>
      </c>
      <c r="E19" s="16">
        <f>2531/10000</f>
        <v>0.25309999999999999</v>
      </c>
      <c r="F19" s="16">
        <v>750</v>
      </c>
      <c r="G19" s="13"/>
      <c r="H19" s="13"/>
      <c r="I19" s="13"/>
      <c r="J19" s="13"/>
      <c r="K19" s="13"/>
      <c r="L19" s="13"/>
      <c r="M19" s="13"/>
      <c r="N19" s="14">
        <f t="shared" si="0"/>
        <v>750</v>
      </c>
      <c r="O19" s="20"/>
    </row>
    <row r="20" spans="1:15" s="15" customFormat="1" x14ac:dyDescent="0.25">
      <c r="A20" s="33">
        <v>14</v>
      </c>
      <c r="B20" s="27" t="s">
        <v>45</v>
      </c>
      <c r="C20" s="13"/>
      <c r="D20" s="26" t="s">
        <v>44</v>
      </c>
      <c r="E20" s="16">
        <f>7942/10000</f>
        <v>0.79420000000000002</v>
      </c>
      <c r="F20" s="16">
        <v>2500</v>
      </c>
      <c r="G20" s="13"/>
      <c r="H20" s="13"/>
      <c r="I20" s="13"/>
      <c r="J20" s="13"/>
      <c r="K20" s="13"/>
      <c r="L20" s="13"/>
      <c r="M20" s="13"/>
      <c r="N20" s="14">
        <f t="shared" si="0"/>
        <v>2500</v>
      </c>
      <c r="O20" s="20"/>
    </row>
    <row r="21" spans="1:15" s="15" customFormat="1" x14ac:dyDescent="0.25">
      <c r="A21" s="33">
        <v>15</v>
      </c>
      <c r="B21" s="27" t="s">
        <v>46</v>
      </c>
      <c r="C21" s="13"/>
      <c r="D21" s="26" t="s">
        <v>47</v>
      </c>
      <c r="E21" s="16">
        <f>7871/10000</f>
        <v>0.78710000000000002</v>
      </c>
      <c r="F21" s="16">
        <v>2500</v>
      </c>
      <c r="G21" s="13"/>
      <c r="H21" s="13"/>
      <c r="I21" s="13"/>
      <c r="J21" s="13"/>
      <c r="K21" s="13"/>
      <c r="L21" s="13"/>
      <c r="M21" s="13"/>
      <c r="N21" s="14">
        <f t="shared" si="0"/>
        <v>2500</v>
      </c>
      <c r="O21" s="20"/>
    </row>
    <row r="22" spans="1:15" s="15" customFormat="1" x14ac:dyDescent="0.25">
      <c r="A22" s="33">
        <v>16</v>
      </c>
      <c r="B22" s="27" t="s">
        <v>15</v>
      </c>
      <c r="C22" s="13"/>
      <c r="D22" s="26" t="s">
        <v>48</v>
      </c>
      <c r="E22" s="16">
        <f>6584/10000</f>
        <v>0.65839999999999999</v>
      </c>
      <c r="F22" s="16">
        <v>2000</v>
      </c>
      <c r="G22" s="13"/>
      <c r="H22" s="13"/>
      <c r="I22" s="13"/>
      <c r="J22" s="13"/>
      <c r="K22" s="13"/>
      <c r="L22" s="13"/>
      <c r="M22" s="13"/>
      <c r="N22" s="14">
        <f t="shared" si="0"/>
        <v>2000</v>
      </c>
      <c r="O22" s="20"/>
    </row>
    <row r="23" spans="1:15" s="15" customFormat="1" x14ac:dyDescent="0.25">
      <c r="A23" s="33">
        <v>17</v>
      </c>
      <c r="B23" s="27" t="s">
        <v>49</v>
      </c>
      <c r="C23" s="13"/>
      <c r="D23" s="26" t="s">
        <v>50</v>
      </c>
      <c r="E23" s="16">
        <f>5958/10000</f>
        <v>0.5958</v>
      </c>
      <c r="F23" s="16">
        <v>2000</v>
      </c>
      <c r="G23" s="13"/>
      <c r="H23" s="13"/>
      <c r="I23" s="13"/>
      <c r="J23" s="13"/>
      <c r="K23" s="13"/>
      <c r="L23" s="13"/>
      <c r="M23" s="13"/>
      <c r="N23" s="14">
        <f t="shared" si="0"/>
        <v>2000</v>
      </c>
      <c r="O23" s="20"/>
    </row>
    <row r="24" spans="1:15" s="15" customFormat="1" x14ac:dyDescent="0.25">
      <c r="A24" s="33">
        <v>18</v>
      </c>
      <c r="B24" s="27" t="s">
        <v>15</v>
      </c>
      <c r="C24" s="13"/>
      <c r="D24" s="26" t="s">
        <v>51</v>
      </c>
      <c r="E24" s="16">
        <f>6267/10000</f>
        <v>0.62670000000000003</v>
      </c>
      <c r="F24" s="16">
        <v>1500</v>
      </c>
      <c r="G24" s="13"/>
      <c r="H24" s="13"/>
      <c r="I24" s="13"/>
      <c r="J24" s="13"/>
      <c r="K24" s="13"/>
      <c r="L24" s="13"/>
      <c r="M24" s="13"/>
      <c r="N24" s="14">
        <f t="shared" si="0"/>
        <v>1500</v>
      </c>
      <c r="O24" s="20"/>
    </row>
    <row r="25" spans="1:15" s="15" customFormat="1" x14ac:dyDescent="0.25">
      <c r="A25" s="33">
        <v>19</v>
      </c>
      <c r="B25" s="27" t="s">
        <v>53</v>
      </c>
      <c r="C25" s="13"/>
      <c r="D25" s="26" t="s">
        <v>52</v>
      </c>
      <c r="E25" s="16">
        <f>510/10000</f>
        <v>5.0999999999999997E-2</v>
      </c>
      <c r="F25" s="16">
        <v>150</v>
      </c>
      <c r="G25" s="13"/>
      <c r="H25" s="13"/>
      <c r="I25" s="13"/>
      <c r="J25" s="13"/>
      <c r="K25" s="13"/>
      <c r="L25" s="13"/>
      <c r="M25" s="13"/>
      <c r="N25" s="14">
        <f t="shared" si="0"/>
        <v>150</v>
      </c>
      <c r="O25" s="20"/>
    </row>
    <row r="26" spans="1:15" s="15" customFormat="1" x14ac:dyDescent="0.25">
      <c r="A26" s="33">
        <v>20</v>
      </c>
      <c r="B26" s="27" t="s">
        <v>55</v>
      </c>
      <c r="C26" s="13"/>
      <c r="D26" s="26" t="s">
        <v>54</v>
      </c>
      <c r="E26" s="16">
        <f>1391/10000</f>
        <v>0.1391</v>
      </c>
      <c r="F26" s="16">
        <v>300</v>
      </c>
      <c r="G26" s="13"/>
      <c r="H26" s="13"/>
      <c r="I26" s="13"/>
      <c r="J26" s="13"/>
      <c r="K26" s="13"/>
      <c r="L26" s="13"/>
      <c r="M26" s="13"/>
      <c r="N26" s="14">
        <f t="shared" si="0"/>
        <v>300</v>
      </c>
      <c r="O26" s="20"/>
    </row>
    <row r="27" spans="1:15" s="15" customFormat="1" x14ac:dyDescent="0.25">
      <c r="A27" s="33">
        <v>21</v>
      </c>
      <c r="B27" s="27" t="s">
        <v>57</v>
      </c>
      <c r="C27" s="13"/>
      <c r="D27" s="26" t="s">
        <v>56</v>
      </c>
      <c r="E27" s="16">
        <f>1315/10000</f>
        <v>0.13150000000000001</v>
      </c>
      <c r="F27" s="16">
        <v>300</v>
      </c>
      <c r="G27" s="13"/>
      <c r="H27" s="13"/>
      <c r="I27" s="13"/>
      <c r="J27" s="13"/>
      <c r="K27" s="13"/>
      <c r="L27" s="13"/>
      <c r="M27" s="13"/>
      <c r="N27" s="14">
        <f t="shared" si="0"/>
        <v>300</v>
      </c>
      <c r="O27" s="20"/>
    </row>
    <row r="28" spans="1:15" s="15" customFormat="1" ht="30" x14ac:dyDescent="0.25">
      <c r="A28" s="33">
        <v>22</v>
      </c>
      <c r="B28" s="27" t="s">
        <v>58</v>
      </c>
      <c r="C28" s="13"/>
      <c r="D28" s="26" t="s">
        <v>59</v>
      </c>
      <c r="E28" s="16">
        <f>2898/10000</f>
        <v>0.2898</v>
      </c>
      <c r="F28" s="16">
        <v>300</v>
      </c>
      <c r="G28" s="13"/>
      <c r="H28" s="13"/>
      <c r="I28" s="13"/>
      <c r="J28" s="13"/>
      <c r="K28" s="13"/>
      <c r="L28" s="13"/>
      <c r="M28" s="13"/>
      <c r="N28" s="14">
        <f t="shared" si="0"/>
        <v>300</v>
      </c>
      <c r="O28" s="20"/>
    </row>
    <row r="29" spans="1:15" s="15" customFormat="1" x14ac:dyDescent="0.25">
      <c r="A29" s="34">
        <v>23</v>
      </c>
      <c r="B29" s="27" t="s">
        <v>75</v>
      </c>
      <c r="C29" s="13"/>
      <c r="D29" s="26" t="s">
        <v>76</v>
      </c>
      <c r="E29" s="16">
        <v>1.0409999999999999</v>
      </c>
      <c r="F29" s="16">
        <v>26293</v>
      </c>
      <c r="G29" s="13">
        <v>0</v>
      </c>
      <c r="H29" s="13"/>
      <c r="I29" s="13"/>
      <c r="J29" s="13"/>
      <c r="K29" s="13"/>
      <c r="L29" s="13"/>
      <c r="M29" s="13">
        <v>0</v>
      </c>
      <c r="N29" s="14">
        <f t="shared" si="0"/>
        <v>26293</v>
      </c>
      <c r="O29" s="20"/>
    </row>
    <row r="30" spans="1:15" s="15" customFormat="1" x14ac:dyDescent="0.25">
      <c r="A30" s="33">
        <v>24</v>
      </c>
      <c r="B30" s="27" t="s">
        <v>66</v>
      </c>
      <c r="C30" s="13"/>
      <c r="D30" s="13" t="s">
        <v>62</v>
      </c>
      <c r="E30" s="16">
        <v>9.9500000000000005E-2</v>
      </c>
      <c r="F30" s="16">
        <v>700</v>
      </c>
      <c r="G30" s="13"/>
      <c r="H30" s="13"/>
      <c r="I30" s="13"/>
      <c r="J30" s="13"/>
      <c r="K30" s="13"/>
      <c r="L30" s="13"/>
      <c r="M30" s="13"/>
      <c r="N30" s="14">
        <f t="shared" si="0"/>
        <v>700</v>
      </c>
      <c r="O30" s="20"/>
    </row>
    <row r="31" spans="1:15" s="15" customFormat="1" x14ac:dyDescent="0.25">
      <c r="A31" s="33">
        <v>25</v>
      </c>
      <c r="B31" s="27" t="s">
        <v>66</v>
      </c>
      <c r="C31" s="13"/>
      <c r="D31" s="13" t="s">
        <v>63</v>
      </c>
      <c r="E31" s="16">
        <f>1060/10000</f>
        <v>0.106</v>
      </c>
      <c r="F31" s="16">
        <v>700</v>
      </c>
      <c r="G31" s="13"/>
      <c r="H31" s="13"/>
      <c r="I31" s="13"/>
      <c r="J31" s="13"/>
      <c r="K31" s="13"/>
      <c r="L31" s="13"/>
      <c r="M31" s="13"/>
      <c r="N31" s="14">
        <f t="shared" si="0"/>
        <v>700</v>
      </c>
      <c r="O31" s="19"/>
    </row>
    <row r="32" spans="1:15" s="15" customFormat="1" ht="30" x14ac:dyDescent="0.25">
      <c r="A32" s="33">
        <v>26</v>
      </c>
      <c r="B32" s="27" t="s">
        <v>64</v>
      </c>
      <c r="C32" s="13"/>
      <c r="D32" s="13" t="s">
        <v>65</v>
      </c>
      <c r="E32" s="16">
        <f>2605/10000</f>
        <v>0.26050000000000001</v>
      </c>
      <c r="F32" s="16">
        <v>700</v>
      </c>
      <c r="G32" s="13"/>
      <c r="H32" s="13"/>
      <c r="I32" s="13"/>
      <c r="J32" s="13"/>
      <c r="K32" s="13"/>
      <c r="L32" s="13"/>
      <c r="M32" s="13"/>
      <c r="N32" s="14">
        <f t="shared" si="0"/>
        <v>700</v>
      </c>
      <c r="O32" s="19"/>
    </row>
    <row r="33" spans="1:15" s="15" customFormat="1" ht="30" x14ac:dyDescent="0.25">
      <c r="A33" s="33">
        <v>27</v>
      </c>
      <c r="B33" s="27" t="s">
        <v>68</v>
      </c>
      <c r="C33" s="13"/>
      <c r="D33" s="13" t="s">
        <v>67</v>
      </c>
      <c r="E33" s="16">
        <f>1736/10000</f>
        <v>0.1736</v>
      </c>
      <c r="F33" s="16">
        <v>700</v>
      </c>
      <c r="G33" s="13"/>
      <c r="H33" s="13"/>
      <c r="I33" s="13"/>
      <c r="J33" s="13"/>
      <c r="K33" s="13"/>
      <c r="L33" s="13"/>
      <c r="M33" s="13"/>
      <c r="N33" s="14">
        <f t="shared" si="0"/>
        <v>700</v>
      </c>
      <c r="O33" s="19"/>
    </row>
    <row r="34" spans="1:15" s="15" customFormat="1" ht="30" x14ac:dyDescent="0.25">
      <c r="A34" s="33">
        <v>28</v>
      </c>
      <c r="B34" s="27" t="s">
        <v>69</v>
      </c>
      <c r="C34" s="13"/>
      <c r="D34" s="13" t="s">
        <v>70</v>
      </c>
      <c r="E34" s="16">
        <f>2707/10000</f>
        <v>0.2707</v>
      </c>
      <c r="F34" s="16">
        <v>700</v>
      </c>
      <c r="G34" s="13"/>
      <c r="H34" s="13"/>
      <c r="I34" s="13"/>
      <c r="J34" s="13"/>
      <c r="K34" s="13"/>
      <c r="L34" s="13"/>
      <c r="M34" s="13"/>
      <c r="N34" s="14">
        <f t="shared" si="0"/>
        <v>700</v>
      </c>
      <c r="O34" s="19"/>
    </row>
    <row r="35" spans="1:15" s="15" customFormat="1" x14ac:dyDescent="0.25">
      <c r="A35" s="33"/>
      <c r="G35" s="13"/>
      <c r="H35" s="13"/>
      <c r="I35" s="13"/>
      <c r="J35" s="13"/>
      <c r="K35" s="13"/>
      <c r="L35" s="13"/>
      <c r="M35" s="13"/>
      <c r="N35" s="14">
        <f t="shared" si="0"/>
        <v>0</v>
      </c>
      <c r="O35" s="19"/>
    </row>
    <row r="36" spans="1:15" s="18" customFormat="1" x14ac:dyDescent="0.25">
      <c r="A36" s="29"/>
      <c r="B36" s="17"/>
      <c r="C36" s="17"/>
      <c r="D36" s="17"/>
      <c r="E36" s="17">
        <f>SUM(E7:E34)</f>
        <v>94.569784999999982</v>
      </c>
      <c r="F36" s="17">
        <f>SUM(F7:F34)</f>
        <v>397943.02</v>
      </c>
      <c r="G36" s="17">
        <f>H36+I36+J36+K36+L36</f>
        <v>18975.02</v>
      </c>
      <c r="H36" s="17">
        <f t="shared" ref="H36:M36" si="2">SUM(H7:H35)</f>
        <v>0</v>
      </c>
      <c r="I36" s="17">
        <f t="shared" si="2"/>
        <v>16399.27</v>
      </c>
      <c r="J36" s="17">
        <f t="shared" si="2"/>
        <v>0</v>
      </c>
      <c r="K36" s="17">
        <f t="shared" si="2"/>
        <v>2575.75</v>
      </c>
      <c r="L36" s="17">
        <f t="shared" si="2"/>
        <v>0</v>
      </c>
      <c r="M36" s="17">
        <f t="shared" si="2"/>
        <v>0</v>
      </c>
      <c r="N36" s="17">
        <f>F36-G36</f>
        <v>378968</v>
      </c>
      <c r="O36" s="21" t="s">
        <v>23</v>
      </c>
    </row>
  </sheetData>
  <autoFilter ref="A5:N5"/>
  <sortState ref="A6:N24">
    <sortCondition descending="1" ref="E12:E57"/>
  </sortState>
  <mergeCells count="11">
    <mergeCell ref="A1:N1"/>
    <mergeCell ref="A2:A4"/>
    <mergeCell ref="N2:N4"/>
    <mergeCell ref="E2:E4"/>
    <mergeCell ref="F2:F4"/>
    <mergeCell ref="G2:M2"/>
    <mergeCell ref="G3:G4"/>
    <mergeCell ref="H3:M3"/>
    <mergeCell ref="B2:B4"/>
    <mergeCell ref="C2:C4"/>
    <mergeCell ref="D2:D4"/>
  </mergeCells>
  <pageMargins left="0.31496062992125984" right="0.31496062992125984" top="0.74803149606299213" bottom="0.74803149606299213" header="0.31496062992125984" footer="0.31496062992125984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2020-09-11T12:01:15Z</dcterms:modified>
</cp:coreProperties>
</file>