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67-data\комитет по инвестициям\ПЕРЕСЕЛЕНИЕ\ПЕРЕСЕЛЕНИЕ 2019\МАП\МАП 227-п в новой редакции\МАП 227-п\МАП НАЦ изм. 27.03.2020\"/>
    </mc:Choice>
  </mc:AlternateContent>
  <bookViews>
    <workbookView xWindow="0" yWindow="60" windowWidth="28800" windowHeight="12240"/>
  </bookViews>
  <sheets>
    <sheet name="РАП 227-п" sheetId="7" r:id="rId1"/>
  </sheets>
  <definedNames>
    <definedName name="_xlnm._FilterDatabase" localSheetId="0" hidden="1">'РАП 227-п'!$B$15:$B$74</definedName>
  </definedNames>
  <calcPr calcId="162913" refMode="R1C1"/>
</workbook>
</file>

<file path=xl/calcChain.xml><?xml version="1.0" encoding="utf-8"?>
<calcChain xmlns="http://schemas.openxmlformats.org/spreadsheetml/2006/main">
  <c r="O70" i="7" l="1"/>
  <c r="O52" i="7"/>
  <c r="O34" i="7"/>
  <c r="O25" i="7"/>
  <c r="O20" i="7"/>
  <c r="O14" i="7"/>
  <c r="N14" i="7"/>
  <c r="N20" i="7"/>
  <c r="N25" i="7"/>
  <c r="N34" i="7"/>
  <c r="N70" i="7"/>
  <c r="N52" i="7"/>
  <c r="N13" i="7" l="1"/>
  <c r="H34" i="7" l="1"/>
  <c r="L52" i="7"/>
  <c r="K52" i="7"/>
  <c r="K70" i="7"/>
  <c r="L70" i="7"/>
  <c r="S70" i="7"/>
  <c r="S52" i="7"/>
  <c r="M53" i="7"/>
  <c r="P53" i="7" s="1"/>
  <c r="J53" i="7"/>
  <c r="M54" i="7"/>
  <c r="P54" i="7" s="1"/>
  <c r="J54" i="7"/>
  <c r="M71" i="7"/>
  <c r="J71" i="7"/>
  <c r="R54" i="7" l="1"/>
  <c r="Q54" i="7" s="1"/>
  <c r="I54" i="7"/>
  <c r="I71" i="7"/>
  <c r="R53" i="7"/>
  <c r="Q53" i="7" s="1"/>
  <c r="I53" i="7"/>
  <c r="P71" i="7"/>
  <c r="M24" i="7"/>
  <c r="R71" i="7" l="1"/>
  <c r="Q71" i="7" s="1"/>
  <c r="H70" i="7"/>
  <c r="H52" i="7"/>
  <c r="K34" i="7"/>
  <c r="L34" i="7"/>
  <c r="S34" i="7"/>
  <c r="P19" i="7" l="1"/>
  <c r="P16" i="7"/>
  <c r="P36" i="7"/>
  <c r="M35" i="7"/>
  <c r="J35" i="7"/>
  <c r="R36" i="7" l="1"/>
  <c r="Q36" i="7"/>
  <c r="P35" i="7"/>
  <c r="I35" i="7"/>
  <c r="R35" i="7" l="1"/>
  <c r="Q35" i="7"/>
  <c r="M33" i="7"/>
  <c r="P33" i="7" s="1"/>
  <c r="Q33" i="7" s="1"/>
  <c r="M32" i="7"/>
  <c r="P32" i="7" s="1"/>
  <c r="Q32" i="7" s="1"/>
  <c r="J32" i="7"/>
  <c r="M31" i="7"/>
  <c r="I31" i="7" s="1"/>
  <c r="J31" i="7"/>
  <c r="M30" i="7"/>
  <c r="P30" i="7" s="1"/>
  <c r="Q30" i="7" s="1"/>
  <c r="P29" i="7"/>
  <c r="Q29" i="7" s="1"/>
  <c r="I29" i="7"/>
  <c r="M28" i="7"/>
  <c r="I28" i="7" s="1"/>
  <c r="M27" i="7"/>
  <c r="P27" i="7" s="1"/>
  <c r="Q27" i="7" s="1"/>
  <c r="M26" i="7"/>
  <c r="J26" i="7"/>
  <c r="S25" i="7"/>
  <c r="L25" i="7"/>
  <c r="K25" i="7"/>
  <c r="H25" i="7"/>
  <c r="P24" i="7"/>
  <c r="Q24" i="7" s="1"/>
  <c r="J24" i="7"/>
  <c r="J20" i="7" s="1"/>
  <c r="I24" i="7"/>
  <c r="M23" i="7"/>
  <c r="P23" i="7" s="1"/>
  <c r="Q23" i="7" s="1"/>
  <c r="J23" i="7"/>
  <c r="M22" i="7"/>
  <c r="P22" i="7" s="1"/>
  <c r="J22" i="7"/>
  <c r="M21" i="7"/>
  <c r="J21" i="7"/>
  <c r="S20" i="7"/>
  <c r="L20" i="7"/>
  <c r="K20" i="7"/>
  <c r="H20" i="7"/>
  <c r="I33" i="7" l="1"/>
  <c r="J25" i="7"/>
  <c r="I30" i="7"/>
  <c r="Q22" i="7"/>
  <c r="P21" i="7"/>
  <c r="M20" i="7"/>
  <c r="M25" i="7"/>
  <c r="I26" i="7"/>
  <c r="I32" i="7"/>
  <c r="I23" i="7"/>
  <c r="I22" i="7"/>
  <c r="P26" i="7"/>
  <c r="Q26" i="7" s="1"/>
  <c r="I21" i="7"/>
  <c r="I27" i="7"/>
  <c r="P31" i="7"/>
  <c r="Q31" i="7" s="1"/>
  <c r="P28" i="7"/>
  <c r="Q28" i="7" s="1"/>
  <c r="P20" i="7" l="1"/>
  <c r="Q21" i="7"/>
  <c r="Q20" i="7" s="1"/>
  <c r="Q25" i="7"/>
  <c r="I25" i="7"/>
  <c r="R22" i="7"/>
  <c r="R20" i="7" s="1"/>
  <c r="I20" i="7"/>
  <c r="P25" i="7"/>
  <c r="R25" i="7"/>
  <c r="H14" i="7" l="1"/>
  <c r="H13" i="7" s="1"/>
  <c r="K14" i="7"/>
  <c r="L14" i="7"/>
  <c r="Q14" i="7"/>
  <c r="R14" i="7"/>
  <c r="S14" i="7"/>
  <c r="S13" i="7" s="1"/>
  <c r="J15" i="7"/>
  <c r="M15" i="7"/>
  <c r="I15" i="7" s="1"/>
  <c r="P15" i="7"/>
  <c r="J16" i="7"/>
  <c r="M16" i="7"/>
  <c r="I16" i="7" s="1"/>
  <c r="J17" i="7"/>
  <c r="M17" i="7"/>
  <c r="I17" i="7" s="1"/>
  <c r="P17" i="7"/>
  <c r="J18" i="7"/>
  <c r="M18" i="7"/>
  <c r="I18" i="7" s="1"/>
  <c r="P18" i="7"/>
  <c r="J19" i="7"/>
  <c r="M19" i="7"/>
  <c r="I19" i="7" s="1"/>
  <c r="P14" i="7" l="1"/>
  <c r="J14" i="7"/>
  <c r="I14" i="7"/>
  <c r="M14" i="7"/>
  <c r="O13" i="7" l="1"/>
  <c r="L13" i="7"/>
  <c r="V70" i="7" l="1"/>
  <c r="W70" i="7"/>
  <c r="X70" i="7"/>
  <c r="Y70" i="7"/>
  <c r="Z70" i="7"/>
  <c r="AA70" i="7"/>
  <c r="V29" i="7"/>
  <c r="W29" i="7"/>
  <c r="X29" i="7"/>
  <c r="Y29" i="7"/>
  <c r="Z29" i="7"/>
  <c r="AA29" i="7"/>
  <c r="K13" i="7"/>
  <c r="V52" i="7"/>
  <c r="W52" i="7"/>
  <c r="X52" i="7"/>
  <c r="Y52" i="7"/>
  <c r="Z52" i="7"/>
  <c r="AA52" i="7"/>
  <c r="V20" i="7" l="1"/>
  <c r="W20" i="7"/>
  <c r="X20" i="7"/>
  <c r="Y20" i="7"/>
  <c r="Z20" i="7"/>
  <c r="AA20" i="7"/>
  <c r="V14" i="7" l="1"/>
  <c r="V13" i="7" s="1"/>
  <c r="W14" i="7"/>
  <c r="W13" i="7" s="1"/>
  <c r="X14" i="7"/>
  <c r="X13" i="7" s="1"/>
  <c r="Y14" i="7"/>
  <c r="Y13" i="7" s="1"/>
  <c r="Z14" i="7"/>
  <c r="Z13" i="7" s="1"/>
  <c r="AA14" i="7"/>
  <c r="AA13" i="7" s="1"/>
  <c r="M72" i="7" l="1"/>
  <c r="J72" i="7"/>
  <c r="M73" i="7"/>
  <c r="P73" i="7" s="1"/>
  <c r="J73" i="7"/>
  <c r="M49" i="7"/>
  <c r="P49" i="7" s="1"/>
  <c r="J49" i="7"/>
  <c r="U49" i="7" s="1"/>
  <c r="M46" i="7"/>
  <c r="P46" i="7" s="1"/>
  <c r="J46" i="7"/>
  <c r="U46" i="7" s="1"/>
  <c r="M47" i="7"/>
  <c r="P47" i="7" s="1"/>
  <c r="J47" i="7"/>
  <c r="U47" i="7" s="1"/>
  <c r="M48" i="7"/>
  <c r="P48" i="7" s="1"/>
  <c r="J48" i="7"/>
  <c r="U48" i="7" s="1"/>
  <c r="M45" i="7"/>
  <c r="P45" i="7" s="1"/>
  <c r="J45" i="7"/>
  <c r="U45" i="7" s="1"/>
  <c r="M44" i="7"/>
  <c r="P44" i="7" s="1"/>
  <c r="J44" i="7"/>
  <c r="U44" i="7" s="1"/>
  <c r="M43" i="7"/>
  <c r="P43" i="7" s="1"/>
  <c r="J43" i="7"/>
  <c r="U43" i="7" s="1"/>
  <c r="M42" i="7"/>
  <c r="P42" i="7" s="1"/>
  <c r="J42" i="7"/>
  <c r="U42" i="7" s="1"/>
  <c r="M41" i="7"/>
  <c r="P41" i="7" s="1"/>
  <c r="J41" i="7"/>
  <c r="U41" i="7" s="1"/>
  <c r="M40" i="7"/>
  <c r="P40" i="7" s="1"/>
  <c r="J40" i="7"/>
  <c r="U40" i="7" s="1"/>
  <c r="M39" i="7"/>
  <c r="J39" i="7"/>
  <c r="M63" i="7"/>
  <c r="P63" i="7" s="1"/>
  <c r="R63" i="7" s="1"/>
  <c r="Q63" i="7" s="1"/>
  <c r="J63" i="7"/>
  <c r="U63" i="7" s="1"/>
  <c r="M62" i="7"/>
  <c r="P62" i="7" s="1"/>
  <c r="R62" i="7" s="1"/>
  <c r="Q62" i="7" s="1"/>
  <c r="J62" i="7"/>
  <c r="U62" i="7" s="1"/>
  <c r="M61" i="7"/>
  <c r="P61" i="7" s="1"/>
  <c r="R61" i="7" s="1"/>
  <c r="Q61" i="7" s="1"/>
  <c r="J61" i="7"/>
  <c r="U61" i="7" s="1"/>
  <c r="M60" i="7"/>
  <c r="P60" i="7" s="1"/>
  <c r="R60" i="7" s="1"/>
  <c r="Q60" i="7" s="1"/>
  <c r="J60" i="7"/>
  <c r="U60" i="7" s="1"/>
  <c r="M59" i="7"/>
  <c r="P59" i="7" s="1"/>
  <c r="R59" i="7" s="1"/>
  <c r="Q59" i="7" s="1"/>
  <c r="J59" i="7"/>
  <c r="U59" i="7" s="1"/>
  <c r="M58" i="7"/>
  <c r="P58" i="7" s="1"/>
  <c r="R58" i="7" s="1"/>
  <c r="Q58" i="7" s="1"/>
  <c r="J58" i="7"/>
  <c r="U58" i="7" s="1"/>
  <c r="M57" i="7"/>
  <c r="P57" i="7" s="1"/>
  <c r="J57" i="7"/>
  <c r="U57" i="7" s="1"/>
  <c r="M51" i="7"/>
  <c r="P51" i="7" s="1"/>
  <c r="J51" i="7"/>
  <c r="U51" i="7" s="1"/>
  <c r="M50" i="7"/>
  <c r="P50" i="7" s="1"/>
  <c r="J50" i="7"/>
  <c r="U50" i="7" s="1"/>
  <c r="M56" i="7"/>
  <c r="P56" i="7" s="1"/>
  <c r="J56" i="7"/>
  <c r="M55" i="7"/>
  <c r="J55" i="7"/>
  <c r="M82" i="7"/>
  <c r="P82" i="7" s="1"/>
  <c r="R82" i="7" s="1"/>
  <c r="Q82" i="7" s="1"/>
  <c r="J82" i="7"/>
  <c r="U82" i="7" s="1"/>
  <c r="M81" i="7"/>
  <c r="P81" i="7" s="1"/>
  <c r="R81" i="7" s="1"/>
  <c r="Q81" i="7" s="1"/>
  <c r="J81" i="7"/>
  <c r="U81" i="7" s="1"/>
  <c r="M80" i="7"/>
  <c r="P80" i="7" s="1"/>
  <c r="R80" i="7" s="1"/>
  <c r="Q80" i="7" s="1"/>
  <c r="J80" i="7"/>
  <c r="M79" i="7"/>
  <c r="P79" i="7" s="1"/>
  <c r="R79" i="7" s="1"/>
  <c r="Q79" i="7" s="1"/>
  <c r="J79" i="7"/>
  <c r="U28" i="7"/>
  <c r="U38" i="7"/>
  <c r="M38" i="7"/>
  <c r="P38" i="7" s="1"/>
  <c r="U37" i="7"/>
  <c r="M37" i="7"/>
  <c r="M83" i="7"/>
  <c r="P83" i="7" s="1"/>
  <c r="R83" i="7" s="1"/>
  <c r="Q83" i="7" s="1"/>
  <c r="J83" i="7"/>
  <c r="U83" i="7" s="1"/>
  <c r="M68" i="7"/>
  <c r="P68" i="7" s="1"/>
  <c r="J68" i="7"/>
  <c r="U68" i="7" s="1"/>
  <c r="M67" i="7"/>
  <c r="P67" i="7" s="1"/>
  <c r="J67" i="7"/>
  <c r="U67" i="7" s="1"/>
  <c r="M66" i="7"/>
  <c r="P66" i="7" s="1"/>
  <c r="J66" i="7"/>
  <c r="U66" i="7" s="1"/>
  <c r="U27" i="7"/>
  <c r="U64" i="7"/>
  <c r="M64" i="7"/>
  <c r="P64" i="7" s="1"/>
  <c r="R64" i="7" s="1"/>
  <c r="Q64" i="7" s="1"/>
  <c r="M65" i="7"/>
  <c r="P65" i="7" s="1"/>
  <c r="R65" i="7" s="1"/>
  <c r="Q65" i="7" s="1"/>
  <c r="J65" i="7"/>
  <c r="U65" i="7" s="1"/>
  <c r="U26" i="7"/>
  <c r="T26" i="7"/>
  <c r="U25" i="7"/>
  <c r="T25" i="7"/>
  <c r="U24" i="7"/>
  <c r="T24" i="7"/>
  <c r="M74" i="7"/>
  <c r="P74" i="7" s="1"/>
  <c r="J74" i="7"/>
  <c r="U74" i="7" s="1"/>
  <c r="M78" i="7"/>
  <c r="P78" i="7" s="1"/>
  <c r="J78" i="7"/>
  <c r="U78" i="7" s="1"/>
  <c r="M77" i="7"/>
  <c r="P77" i="7" s="1"/>
  <c r="J77" i="7"/>
  <c r="U77" i="7" s="1"/>
  <c r="M76" i="7"/>
  <c r="P76" i="7" s="1"/>
  <c r="J76" i="7"/>
  <c r="U76" i="7" s="1"/>
  <c r="M75" i="7"/>
  <c r="P75" i="7" s="1"/>
  <c r="J75" i="7"/>
  <c r="U75" i="7" s="1"/>
  <c r="U33" i="7"/>
  <c r="U31" i="7"/>
  <c r="M69" i="7"/>
  <c r="P69" i="7" s="1"/>
  <c r="J69" i="7"/>
  <c r="U69" i="7" s="1"/>
  <c r="U22" i="7"/>
  <c r="R78" i="7" l="1"/>
  <c r="Q78" i="7" s="1"/>
  <c r="R74" i="7"/>
  <c r="Q74" i="7" s="1"/>
  <c r="R66" i="7"/>
  <c r="Q66" i="7" s="1"/>
  <c r="R42" i="7"/>
  <c r="Q42" i="7" s="1"/>
  <c r="R46" i="7"/>
  <c r="Q46" i="7" s="1"/>
  <c r="R38" i="7"/>
  <c r="Q38" i="7" s="1"/>
  <c r="R41" i="7"/>
  <c r="Q41" i="7" s="1"/>
  <c r="R43" i="7"/>
  <c r="Q43" i="7" s="1"/>
  <c r="R49" i="7"/>
  <c r="Q49" i="7" s="1"/>
  <c r="R48" i="7"/>
  <c r="Q48" i="7" s="1"/>
  <c r="R56" i="7"/>
  <c r="Q56" i="7" s="1"/>
  <c r="R75" i="7"/>
  <c r="Q75" i="7" s="1"/>
  <c r="R68" i="7"/>
  <c r="Q68" i="7" s="1"/>
  <c r="R40" i="7"/>
  <c r="Q40" i="7" s="1"/>
  <c r="R69" i="7"/>
  <c r="Q69" i="7" s="1"/>
  <c r="R47" i="7"/>
  <c r="Q47" i="7" s="1"/>
  <c r="R51" i="7"/>
  <c r="Q51" i="7" s="1"/>
  <c r="R57" i="7"/>
  <c r="Q57" i="7" s="1"/>
  <c r="R44" i="7"/>
  <c r="Q44" i="7" s="1"/>
  <c r="R73" i="7"/>
  <c r="Q73" i="7" s="1"/>
  <c r="R50" i="7"/>
  <c r="Q50" i="7" s="1"/>
  <c r="R76" i="7"/>
  <c r="Q76" i="7" s="1"/>
  <c r="R67" i="7"/>
  <c r="Q67" i="7" s="1"/>
  <c r="R77" i="7"/>
  <c r="Q77" i="7" s="1"/>
  <c r="R45" i="7"/>
  <c r="Q45" i="7" s="1"/>
  <c r="J52" i="7"/>
  <c r="M34" i="7"/>
  <c r="J70" i="7"/>
  <c r="M52" i="7"/>
  <c r="M70" i="7"/>
  <c r="J34" i="7"/>
  <c r="P37" i="7"/>
  <c r="I72" i="7"/>
  <c r="P72" i="7"/>
  <c r="I55" i="7"/>
  <c r="P55" i="7"/>
  <c r="I39" i="7"/>
  <c r="P39" i="7"/>
  <c r="I37" i="7"/>
  <c r="I76" i="7"/>
  <c r="I67" i="7"/>
  <c r="I68" i="7"/>
  <c r="I79" i="7"/>
  <c r="I81" i="7"/>
  <c r="I82" i="7"/>
  <c r="I56" i="7"/>
  <c r="I51" i="7"/>
  <c r="I58" i="7"/>
  <c r="I60" i="7"/>
  <c r="I62" i="7"/>
  <c r="I41" i="7"/>
  <c r="I43" i="7"/>
  <c r="I45" i="7"/>
  <c r="I48" i="7"/>
  <c r="I46" i="7"/>
  <c r="I73" i="7"/>
  <c r="I78" i="7"/>
  <c r="I69" i="7"/>
  <c r="I75" i="7"/>
  <c r="I77" i="7"/>
  <c r="I74" i="7"/>
  <c r="I65" i="7"/>
  <c r="I38" i="7"/>
  <c r="I64" i="7"/>
  <c r="I66" i="7"/>
  <c r="I83" i="7"/>
  <c r="I80" i="7"/>
  <c r="I50" i="7"/>
  <c r="I57" i="7"/>
  <c r="I59" i="7"/>
  <c r="I61" i="7"/>
  <c r="I63" i="7"/>
  <c r="I40" i="7"/>
  <c r="I42" i="7"/>
  <c r="I44" i="7"/>
  <c r="I47" i="7"/>
  <c r="I49" i="7"/>
  <c r="U30" i="7"/>
  <c r="U73" i="7"/>
  <c r="U55" i="7"/>
  <c r="U39" i="7"/>
  <c r="U32" i="7"/>
  <c r="T72" i="7"/>
  <c r="T73" i="7"/>
  <c r="T68" i="7"/>
  <c r="U23" i="7"/>
  <c r="T75" i="7"/>
  <c r="T76" i="7"/>
  <c r="T77" i="7"/>
  <c r="T78" i="7"/>
  <c r="T74" i="7"/>
  <c r="T19" i="7"/>
  <c r="T27" i="7"/>
  <c r="T30" i="7"/>
  <c r="T28" i="7"/>
  <c r="T80" i="7"/>
  <c r="T56" i="7"/>
  <c r="T51" i="7"/>
  <c r="T58" i="7"/>
  <c r="T60" i="7"/>
  <c r="T62" i="7"/>
  <c r="T39" i="7"/>
  <c r="T41" i="7"/>
  <c r="T43" i="7"/>
  <c r="T45" i="7"/>
  <c r="T47" i="7"/>
  <c r="T49" i="7"/>
  <c r="U19" i="7"/>
  <c r="T37" i="7"/>
  <c r="T67" i="7"/>
  <c r="T83" i="7"/>
  <c r="U79" i="7"/>
  <c r="T21" i="7"/>
  <c r="T66" i="7"/>
  <c r="T38" i="7"/>
  <c r="T50" i="7"/>
  <c r="T63" i="7"/>
  <c r="T59" i="7"/>
  <c r="T42" i="7"/>
  <c r="T46" i="7"/>
  <c r="T23" i="7"/>
  <c r="T32" i="7"/>
  <c r="T33" i="7"/>
  <c r="T22" i="7"/>
  <c r="T69" i="7"/>
  <c r="T31" i="7"/>
  <c r="U21" i="7"/>
  <c r="T65" i="7"/>
  <c r="T64" i="7"/>
  <c r="U80" i="7"/>
  <c r="T81" i="7"/>
  <c r="T55" i="7"/>
  <c r="T79" i="7"/>
  <c r="T82" i="7"/>
  <c r="U56" i="7"/>
  <c r="U72" i="7"/>
  <c r="T57" i="7"/>
  <c r="T61" i="7"/>
  <c r="T40" i="7"/>
  <c r="T44" i="7"/>
  <c r="T48" i="7"/>
  <c r="R37" i="7" l="1"/>
  <c r="Q37" i="7"/>
  <c r="P70" i="7"/>
  <c r="R72" i="7"/>
  <c r="Q72" i="7" s="1"/>
  <c r="Q70" i="7" s="1"/>
  <c r="M13" i="7"/>
  <c r="R39" i="7"/>
  <c r="R34" i="7" s="1"/>
  <c r="P52" i="7"/>
  <c r="R55" i="7"/>
  <c r="Q55" i="7" s="1"/>
  <c r="Q52" i="7" s="1"/>
  <c r="I52" i="7"/>
  <c r="I70" i="7"/>
  <c r="I34" i="7"/>
  <c r="P34" i="7"/>
  <c r="J13" i="7"/>
  <c r="T70" i="7"/>
  <c r="U70" i="7"/>
  <c r="T29" i="7"/>
  <c r="U29" i="7"/>
  <c r="T52" i="7"/>
  <c r="U52" i="7"/>
  <c r="U20" i="7"/>
  <c r="U14" i="7" s="1"/>
  <c r="T20" i="7"/>
  <c r="T14" i="7" s="1"/>
  <c r="Q39" i="7" l="1"/>
  <c r="Q34" i="7" s="1"/>
  <c r="R52" i="7"/>
  <c r="P13" i="7"/>
  <c r="Q13" i="7"/>
  <c r="R70" i="7"/>
  <c r="I13" i="7"/>
  <c r="U13" i="7"/>
  <c r="T13" i="7"/>
  <c r="R13" i="7" l="1"/>
  <c r="H53" i="7"/>
</calcChain>
</file>

<file path=xl/sharedStrings.xml><?xml version="1.0" encoding="utf-8"?>
<sst xmlns="http://schemas.openxmlformats.org/spreadsheetml/2006/main" count="342" uniqueCount="146">
  <si>
    <t>№ п/п</t>
  </si>
  <si>
    <t>Документ,
подтверждающий
признание МКД
аварийным</t>
  </si>
  <si>
    <t>Количество расселяемых жилых
помещений</t>
  </si>
  <si>
    <t>Расселяемая площадь жилых
помещений</t>
  </si>
  <si>
    <t>Всего</t>
  </si>
  <si>
    <t>в том числе</t>
  </si>
  <si>
    <t>Номер</t>
  </si>
  <si>
    <t>Дата</t>
  </si>
  <si>
    <t>частная
собственность</t>
  </si>
  <si>
    <t>муниципальная
собственность</t>
  </si>
  <si>
    <t>чел.</t>
  </si>
  <si>
    <t>кв.м</t>
  </si>
  <si>
    <t>ед.</t>
  </si>
  <si>
    <t>№ квартала согласно ППТ</t>
  </si>
  <si>
    <t>Адрес аварийного МКД</t>
  </si>
  <si>
    <t>кв.м.</t>
  </si>
  <si>
    <t>Число жителей, планируемых
 к переселению</t>
  </si>
  <si>
    <t>Общая площадь аварийного МКД</t>
  </si>
  <si>
    <t>Всего:</t>
  </si>
  <si>
    <t>Планируемая дата окончания переселения</t>
  </si>
  <si>
    <t>Планируемая дата сноса МКД</t>
  </si>
  <si>
    <t>Стоимость переселения граждан</t>
  </si>
  <si>
    <t>Фонд ЖКХ</t>
  </si>
  <si>
    <t>в том числе:</t>
  </si>
  <si>
    <t>за счет средств бюджета Пермского края</t>
  </si>
  <si>
    <t>за счет средств местного бюджета</t>
  </si>
  <si>
    <t>59:12:0010250</t>
  </si>
  <si>
    <t>г. Чайковский,                                   ул. Уральская, д. 5</t>
  </si>
  <si>
    <t>г. Чайковский,                                   ул. Шлюзовая, д. 27</t>
  </si>
  <si>
    <t>г. Чайковский,                                           ул. Шлюзовая, д. 31</t>
  </si>
  <si>
    <t>г. Чайковский,                                 ул. Шлюзовая, д.29а</t>
  </si>
  <si>
    <t>г. Чайковский,                                      ул. Молодежная, д. 5</t>
  </si>
  <si>
    <t>г. Чайковский,                                  ул. Уральская, д. 10</t>
  </si>
  <si>
    <t>г. Чайковский,                               ул. Уральская, д. 12</t>
  </si>
  <si>
    <t>59:12:0010253</t>
  </si>
  <si>
    <t>г. Чайковский,                                     ул. Нефтяников, д. 2</t>
  </si>
  <si>
    <t>г. Чайковский,                                  ул. Камская, д. 14</t>
  </si>
  <si>
    <t>59:12:0010515</t>
  </si>
  <si>
    <t>59:12:0010514</t>
  </si>
  <si>
    <t>59:12:0010245</t>
  </si>
  <si>
    <t>59:12:0010332</t>
  </si>
  <si>
    <t>г. Чайковский,                 Приморский бульвар, 41</t>
  </si>
  <si>
    <t>г. Чайковский,                      Приморский бульвар, 43</t>
  </si>
  <si>
    <t>г. Чайковский,                                     ул. Ленина, 4</t>
  </si>
  <si>
    <t>г. Чайковский,                                   ул. Ленина, 8</t>
  </si>
  <si>
    <t>г. Чайковский,                                  ул. Ленина, 10</t>
  </si>
  <si>
    <t>г. Чайковский,                                 ул. Ленина, 14</t>
  </si>
  <si>
    <t>г. Чайковский,                                  ул. Ленина, 16</t>
  </si>
  <si>
    <t>г. Чайковский,                                Приморский бульвар, 47</t>
  </si>
  <si>
    <t>г. Чайковский,                                     Приморский бульвар, 49</t>
  </si>
  <si>
    <t>г. Чайковский,                              ул. Карла Маркса, 34</t>
  </si>
  <si>
    <t>г. Чайковский,                                        ул. Карла Маркса, 36</t>
  </si>
  <si>
    <t>г. Чайковский,                                   ул. Мира, 3</t>
  </si>
  <si>
    <t>г. Чайковский,                                 ул. Мира, 13</t>
  </si>
  <si>
    <t>г. Чайковский,                               ул. Мира, 15</t>
  </si>
  <si>
    <t>г. Чайковский,                                    ул. Ленина, 18</t>
  </si>
  <si>
    <t>г. Чайковский,                                  ул. Карла Маркса, 38</t>
  </si>
  <si>
    <t>г. Чайковский,                                       ул. Карла Маркса, 40</t>
  </si>
  <si>
    <t>г. Чайковский,                                  ул. Мира,5</t>
  </si>
  <si>
    <t>г. Чайковский,                                  ул. Мира, 9</t>
  </si>
  <si>
    <t>г. Чайковский,                                ул. Мира, 11</t>
  </si>
  <si>
    <t>г. Чайковский,                                 ул. Мира, 17</t>
  </si>
  <si>
    <t>г. Чайковский,                   Приморский бульвар, 35</t>
  </si>
  <si>
    <t>г. Чайковский,                   Приморский бульвар, 37</t>
  </si>
  <si>
    <t>59:12:0010316</t>
  </si>
  <si>
    <t>4 кв. 2019</t>
  </si>
  <si>
    <t>4 кв. 2020</t>
  </si>
  <si>
    <t>2 кв. 2021</t>
  </si>
  <si>
    <t>2 кв. 2020</t>
  </si>
  <si>
    <t>4 кв. 2021</t>
  </si>
  <si>
    <t>2 кв. 2022</t>
  </si>
  <si>
    <t>4 кв. 2022</t>
  </si>
  <si>
    <t>2 кв. 2023</t>
  </si>
  <si>
    <t>2 кв. 2024</t>
  </si>
  <si>
    <t>4 кв. 2023</t>
  </si>
  <si>
    <t>4 кв. 2024</t>
  </si>
  <si>
    <t>2 кв. 2025</t>
  </si>
  <si>
    <t>59:12:0010724</t>
  </si>
  <si>
    <t>г. Чайковский,                                                       ул. Нагорная, д. 6</t>
  </si>
  <si>
    <t>г. Чайковский,                                                  ул. Нефтяников, д. 14</t>
  </si>
  <si>
    <t>г. Чайковский,                                           ул. Нагорная, д. 17</t>
  </si>
  <si>
    <t>г. Чайковский,                                            ул. Горького, д. 12</t>
  </si>
  <si>
    <t>59:12:0010450</t>
  </si>
  <si>
    <t>59:12:0010522</t>
  </si>
  <si>
    <t>59:12:0390003</t>
  </si>
  <si>
    <t>59:12:0390004</t>
  </si>
  <si>
    <t>59:12:0390001</t>
  </si>
  <si>
    <t>Способ переселения</t>
  </si>
  <si>
    <t>Приобретение жилых помещений (у застройщика, вторичное жилье)</t>
  </si>
  <si>
    <t>Строительство жилых помещений</t>
  </si>
  <si>
    <t>Выкуп жилых помещений у собственников</t>
  </si>
  <si>
    <t>Предоставление социальной выплаты</t>
  </si>
  <si>
    <t>руб.</t>
  </si>
  <si>
    <t>к-во жилых помещений</t>
  </si>
  <si>
    <t>Итого по Чайковскому городскому округу:</t>
  </si>
  <si>
    <t>Итого по Чайковскому городскому округу в 2019 г.:</t>
  </si>
  <si>
    <t>Итого по Чайковскому городскому округу в 2020 г.:</t>
  </si>
  <si>
    <t>Итого по Чайковскому городскому округу в 2021 г.:</t>
  </si>
  <si>
    <t>Итого по Чайковскому городскому округу в 2022 г.:</t>
  </si>
  <si>
    <t>Итого по Чайковскому городскому округу в 2023 г.:</t>
  </si>
  <si>
    <t>Итого по Чайковскому городскому округу в 2024 г.:</t>
  </si>
  <si>
    <t>г. Чайковский,                                 ул. А. Кирьянова, д. 16</t>
  </si>
  <si>
    <t>59:12:0390009</t>
  </si>
  <si>
    <t>2 кв.2021</t>
  </si>
  <si>
    <t>2 кв.2022</t>
  </si>
  <si>
    <t>г. Чайковский,                                             пер. Школьный, д. 1</t>
  </si>
  <si>
    <t>г. Чайковский,                                      пер. Школьный, д. 3</t>
  </si>
  <si>
    <t>г. Чайковский,                                           пер. Школьный, д. 7</t>
  </si>
  <si>
    <t>г. Чайковский,                                               ул. Уральская, д. 11</t>
  </si>
  <si>
    <t>г. Чайковский,                                            ул. Комсомольская, д. 2/1</t>
  </si>
  <si>
    <t>г. Чайковский,                                                 ул. Уральская, д. 9</t>
  </si>
  <si>
    <t>г. Чайковский,                                           ул. Уральская, д. 7</t>
  </si>
  <si>
    <t>г. Чайковский,                                               пер. Школьный, д. 6</t>
  </si>
  <si>
    <t>с. Фоки ул. Ленина, д. 42</t>
  </si>
  <si>
    <t>с.Фоки ул.Ленина, д. 61</t>
  </si>
  <si>
    <t>с. Фоки ул.Советская, д. 20</t>
  </si>
  <si>
    <t>г. Чайковский,                                         ул. Нефтяников, д. 17</t>
  </si>
  <si>
    <t>г. Чайковский,                                              ул. А. Кирьянова, д. 10</t>
  </si>
  <si>
    <t>г. Чайковский,                                          ул. Карла Маркса, 28</t>
  </si>
  <si>
    <t>г. Чайковский,                                               ул. Нефтяников, д. 13</t>
  </si>
  <si>
    <t>г. Чайковский,                                               ул. Нефтяников, д. 18</t>
  </si>
  <si>
    <t>г. Чайковский,                                          ул. Шлюзовая, д. 29</t>
  </si>
  <si>
    <t>г. Чайковский,                                             ул. Молодежная, д. 3</t>
  </si>
  <si>
    <t>г. Чайковский,                                              ул. Шоссейная, д. 4</t>
  </si>
  <si>
    <t>г. Чайковский,                                                пер. Колхозный, д. 4/1</t>
  </si>
  <si>
    <t>с.Фоки ул. Кирова, д. 30</t>
  </si>
  <si>
    <t>с. Фоки ул. Кирова, д. 34</t>
  </si>
  <si>
    <t>Перечень многоквартирных домов, признанных аварийными и подлежащими сносу и запланированных к расселению в рамках муниципальной адресной программы по переселению граждан из аварийного жилищного фонда на территории муниципального образования «Чайковский городской округ» на 2019-2025  годы»</t>
  </si>
  <si>
    <t xml:space="preserve">с. Фоки, ул. Заводская, д. 89                          </t>
  </si>
  <si>
    <t>с. Фоки ул. Красная, д. 10</t>
  </si>
  <si>
    <t>№ 775</t>
  </si>
  <si>
    <t>№ 1220</t>
  </si>
  <si>
    <t>№ 2162</t>
  </si>
  <si>
    <t>№ 980</t>
  </si>
  <si>
    <t>№ 829</t>
  </si>
  <si>
    <t>№ 1428</t>
  </si>
  <si>
    <t>№ 1926</t>
  </si>
  <si>
    <t>№ 87</t>
  </si>
  <si>
    <t>№ 228</t>
  </si>
  <si>
    <t>№ 902</t>
  </si>
  <si>
    <t>№ 416</t>
  </si>
  <si>
    <t>№ 1505</t>
  </si>
  <si>
    <t>№ 202</t>
  </si>
  <si>
    <t>г. Чайковский,                                 пер. Школьный, д. 2</t>
  </si>
  <si>
    <t>г. Чайковский,                                               пер. Школьный, д. 10</t>
  </si>
  <si>
    <t xml:space="preserve">Приложение 1                                                                                                                             к муниципальной адресной программе по переселению граждан из аварийного жилищного фонда на территориии муниципального образования «Чайковский городской округ» на 2019-2025  годы»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</si>
</sst>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\ ###\ ###\ ##0.00"/>
    <numFmt numFmtId="165" formatCode="#,##0.00000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2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4" fontId="3" fillId="0" borderId="0" xfId="0" applyNumberFormat="1" applyFont="1"/>
    <xf numFmtId="4" fontId="2" fillId="0" borderId="0" xfId="0" applyNumberFormat="1" applyFont="1" applyAlignment="1"/>
    <xf numFmtId="4" fontId="3" fillId="0" borderId="0" xfId="0" applyNumberFormat="1" applyFont="1" applyAlignment="1"/>
    <xf numFmtId="4" fontId="3" fillId="0" borderId="0" xfId="0" applyNumberFormat="1" applyFont="1" applyAlignment="1">
      <alignment horizontal="center"/>
    </xf>
    <xf numFmtId="4" fontId="2" fillId="0" borderId="0" xfId="0" applyNumberFormat="1" applyFont="1" applyBorder="1"/>
    <xf numFmtId="0" fontId="3" fillId="2" borderId="0" xfId="0" applyFont="1" applyFill="1"/>
    <xf numFmtId="0" fontId="3" fillId="0" borderId="1" xfId="0" applyFont="1" applyFill="1" applyBorder="1"/>
    <xf numFmtId="1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3" fillId="0" borderId="0" xfId="0" applyNumberFormat="1" applyFont="1"/>
    <xf numFmtId="4" fontId="7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4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/>
    <xf numFmtId="3" fontId="5" fillId="2" borderId="2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/>
    <xf numFmtId="0" fontId="12" fillId="0" borderId="0" xfId="0" applyFont="1"/>
    <xf numFmtId="0" fontId="4" fillId="0" borderId="0" xfId="0" applyFont="1" applyFill="1"/>
    <xf numFmtId="0" fontId="4" fillId="0" borderId="0" xfId="0" applyFont="1"/>
    <xf numFmtId="0" fontId="3" fillId="3" borderId="0" xfId="0" applyFont="1" applyFill="1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4" fontId="1" fillId="0" borderId="1" xfId="0" applyNumberFormat="1" applyFont="1" applyFill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Alignment="1"/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1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3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4" fontId="1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4" fontId="14" fillId="0" borderId="0" xfId="0" applyNumberFormat="1" applyFont="1" applyBorder="1"/>
    <xf numFmtId="4" fontId="3" fillId="0" borderId="0" xfId="0" applyNumberFormat="1" applyFont="1" applyBorder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vertical="center"/>
    </xf>
    <xf numFmtId="4" fontId="13" fillId="0" borderId="0" xfId="0" applyNumberFormat="1" applyFont="1" applyBorder="1" applyAlignment="1"/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/>
    <xf numFmtId="4" fontId="5" fillId="0" borderId="1" xfId="0" applyNumberFormat="1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4" fontId="4" fillId="0" borderId="0" xfId="0" applyNumberFormat="1" applyFont="1" applyFill="1"/>
    <xf numFmtId="0" fontId="3" fillId="0" borderId="6" xfId="0" applyFont="1" applyFill="1" applyBorder="1"/>
    <xf numFmtId="0" fontId="3" fillId="0" borderId="0" xfId="0" applyFont="1" applyFill="1" applyBorder="1"/>
    <xf numFmtId="0" fontId="3" fillId="2" borderId="0" xfId="0" applyFont="1" applyFill="1" applyBorder="1"/>
    <xf numFmtId="1" fontId="2" fillId="0" borderId="5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Fill="1" applyBorder="1" applyAlignment="1"/>
    <xf numFmtId="0" fontId="3" fillId="0" borderId="0" xfId="0" applyFont="1" applyFill="1" applyBorder="1" applyAlignment="1"/>
    <xf numFmtId="4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/>
    <xf numFmtId="0" fontId="1" fillId="0" borderId="4" xfId="0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  <xf numFmtId="14" fontId="7" fillId="0" borderId="9" xfId="0" applyNumberFormat="1" applyFont="1" applyFill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0" fontId="15" fillId="0" borderId="9" xfId="0" applyFont="1" applyFill="1" applyBorder="1" applyAlignment="1">
      <alignment vertical="center" wrapText="1"/>
    </xf>
    <xf numFmtId="14" fontId="7" fillId="0" borderId="9" xfId="0" applyNumberFormat="1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wrapText="1"/>
    </xf>
    <xf numFmtId="14" fontId="7" fillId="0" borderId="9" xfId="0" applyNumberFormat="1" applyFont="1" applyFill="1" applyBorder="1" applyAlignment="1">
      <alignment horizontal="center" vertical="center"/>
    </xf>
    <xf numFmtId="0" fontId="7" fillId="0" borderId="9" xfId="0" quotePrefix="1" applyFont="1" applyFill="1" applyBorder="1" applyAlignment="1">
      <alignment horizontal="center" vertical="center"/>
    </xf>
    <xf numFmtId="0" fontId="2" fillId="0" borderId="9" xfId="0" quotePrefix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4" fontId="1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/>
    <xf numFmtId="0" fontId="2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/>
    <xf numFmtId="4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4" fontId="14" fillId="0" borderId="0" xfId="0" applyNumberFormat="1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wrapText="1"/>
    </xf>
    <xf numFmtId="4" fontId="3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 vertical="top"/>
    </xf>
    <xf numFmtId="4" fontId="3" fillId="0" borderId="0" xfId="0" applyNumberFormat="1" applyFont="1" applyBorder="1" applyAlignment="1">
      <alignment horizontal="center" vertical="top"/>
    </xf>
    <xf numFmtId="4" fontId="16" fillId="0" borderId="0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 textRotation="90" wrapText="1"/>
    </xf>
    <xf numFmtId="4" fontId="5" fillId="0" borderId="1" xfId="0" applyNumberFormat="1" applyFont="1" applyFill="1" applyBorder="1" applyAlignment="1">
      <alignment horizontal="center" vertical="center" textRotation="90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/>
    <xf numFmtId="0" fontId="17" fillId="0" borderId="0" xfId="0" applyFont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_Список домов ЖЭУ-3 (СЗ по признакам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tabSelected="1" view="pageBreakPreview" topLeftCell="A48" zoomScale="90" zoomScaleNormal="90" zoomScaleSheetLayoutView="90" workbookViewId="0">
      <selection activeCell="C31" sqref="C31"/>
    </sheetView>
  </sheetViews>
  <sheetFormatPr defaultColWidth="9.109375" defaultRowHeight="13.8" x14ac:dyDescent="0.25"/>
  <cols>
    <col min="1" max="1" width="5.109375" style="32" customWidth="1"/>
    <col min="2" max="2" width="12.5546875" style="1" customWidth="1"/>
    <col min="3" max="3" width="29.109375" style="49" customWidth="1"/>
    <col min="4" max="4" width="8.88671875" style="1" customWidth="1"/>
    <col min="5" max="5" width="10.6640625" style="1" customWidth="1"/>
    <col min="6" max="6" width="11.5546875" style="1" customWidth="1"/>
    <col min="7" max="7" width="10.44140625" style="1" customWidth="1"/>
    <col min="8" max="8" width="11" style="4" customWidth="1"/>
    <col min="9" max="9" width="13" style="4" customWidth="1"/>
    <col min="10" max="10" width="10.33203125" style="4" customWidth="1"/>
    <col min="11" max="11" width="9.44140625" style="4" customWidth="1"/>
    <col min="12" max="12" width="10" style="4" customWidth="1"/>
    <col min="13" max="13" width="13" style="4" customWidth="1"/>
    <col min="14" max="14" width="15" style="4" customWidth="1"/>
    <col min="15" max="15" width="12.6640625" style="4" customWidth="1"/>
    <col min="16" max="16" width="17.33203125" style="1" customWidth="1"/>
    <col min="17" max="17" width="16.109375" style="1" customWidth="1"/>
    <col min="18" max="18" width="15.6640625" style="1" customWidth="1"/>
    <col min="19" max="19" width="15.5546875" style="1" customWidth="1"/>
    <col min="20" max="20" width="12.33203125" style="1" hidden="1" customWidth="1"/>
    <col min="21" max="21" width="14.5546875" style="22" hidden="1" customWidth="1"/>
    <col min="22" max="22" width="11.5546875" style="1" hidden="1" customWidth="1"/>
    <col min="23" max="23" width="13.109375" style="1" hidden="1" customWidth="1"/>
    <col min="24" max="24" width="11.33203125" style="1" hidden="1" customWidth="1"/>
    <col min="25" max="25" width="13.109375" style="22" hidden="1" customWidth="1"/>
    <col min="26" max="26" width="13.44140625" style="1" hidden="1" customWidth="1"/>
    <col min="27" max="27" width="13" style="22" hidden="1" customWidth="1"/>
    <col min="28" max="28" width="24" style="39" hidden="1" customWidth="1"/>
    <col min="29" max="32" width="0" style="39" hidden="1" customWidth="1"/>
    <col min="33" max="35" width="0" style="1" hidden="1" customWidth="1"/>
    <col min="36" max="16384" width="9.109375" style="1"/>
  </cols>
  <sheetData>
    <row r="1" spans="1:32" ht="15" customHeight="1" x14ac:dyDescent="0.25">
      <c r="N1" s="5"/>
      <c r="O1" s="6"/>
      <c r="P1" s="214" t="s">
        <v>145</v>
      </c>
      <c r="Q1" s="214"/>
      <c r="R1" s="214"/>
      <c r="S1" s="214"/>
    </row>
    <row r="2" spans="1:32" ht="5.25" customHeight="1" x14ac:dyDescent="0.25">
      <c r="N2" s="5"/>
      <c r="O2" s="6"/>
      <c r="P2" s="214"/>
      <c r="Q2" s="214"/>
      <c r="R2" s="214"/>
      <c r="S2" s="214"/>
    </row>
    <row r="3" spans="1:32" ht="26.25" customHeight="1" x14ac:dyDescent="0.2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214"/>
      <c r="Q3" s="214"/>
      <c r="R3" s="214"/>
      <c r="S3" s="214"/>
    </row>
    <row r="4" spans="1:32" ht="9" customHeight="1" x14ac:dyDescent="0.25">
      <c r="B4" s="2"/>
      <c r="D4" s="2"/>
      <c r="E4" s="2"/>
      <c r="F4" s="2"/>
      <c r="G4" s="2"/>
      <c r="H4" s="7"/>
      <c r="I4" s="7"/>
      <c r="J4" s="7"/>
      <c r="K4" s="7"/>
      <c r="L4" s="7"/>
      <c r="M4" s="7"/>
      <c r="N4" s="7"/>
      <c r="O4" s="7"/>
      <c r="P4" s="214"/>
      <c r="Q4" s="214"/>
      <c r="R4" s="214"/>
      <c r="S4" s="214"/>
    </row>
    <row r="5" spans="1:32" ht="27" customHeight="1" x14ac:dyDescent="0.35">
      <c r="A5" s="208"/>
      <c r="B5" s="208"/>
      <c r="C5" s="208"/>
      <c r="D5" s="208"/>
      <c r="E5" s="208"/>
      <c r="F5" s="63"/>
      <c r="G5" s="63"/>
      <c r="H5" s="62"/>
      <c r="I5" s="62"/>
      <c r="J5" s="62"/>
      <c r="K5" s="62"/>
      <c r="L5" s="62"/>
      <c r="M5" s="62"/>
      <c r="N5" s="62"/>
      <c r="O5" s="62"/>
      <c r="P5" s="214"/>
      <c r="Q5" s="214"/>
      <c r="R5" s="214"/>
      <c r="S5" s="214"/>
      <c r="U5" s="4"/>
    </row>
    <row r="6" spans="1:32" ht="15" customHeight="1" x14ac:dyDescent="0.25">
      <c r="A6" s="212" t="s">
        <v>127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</row>
    <row r="7" spans="1:32" ht="42" customHeight="1" x14ac:dyDescent="0.25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</row>
    <row r="8" spans="1:32" ht="39" customHeight="1" x14ac:dyDescent="0.25">
      <c r="A8" s="182" t="s">
        <v>0</v>
      </c>
      <c r="B8" s="206" t="s">
        <v>13</v>
      </c>
      <c r="C8" s="206" t="s">
        <v>14</v>
      </c>
      <c r="D8" s="210" t="s">
        <v>1</v>
      </c>
      <c r="E8" s="211"/>
      <c r="F8" s="199" t="s">
        <v>19</v>
      </c>
      <c r="G8" s="199" t="s">
        <v>20</v>
      </c>
      <c r="H8" s="202" t="s">
        <v>16</v>
      </c>
      <c r="I8" s="202" t="s">
        <v>17</v>
      </c>
      <c r="J8" s="216" t="s">
        <v>2</v>
      </c>
      <c r="K8" s="203"/>
      <c r="L8" s="203"/>
      <c r="M8" s="216" t="s">
        <v>3</v>
      </c>
      <c r="N8" s="203"/>
      <c r="O8" s="203"/>
      <c r="P8" s="206" t="s">
        <v>21</v>
      </c>
      <c r="Q8" s="217"/>
      <c r="R8" s="217"/>
      <c r="S8" s="217"/>
      <c r="T8" s="204" t="s">
        <v>87</v>
      </c>
      <c r="U8" s="204"/>
      <c r="V8" s="204"/>
      <c r="W8" s="204"/>
      <c r="X8" s="204"/>
      <c r="Y8" s="204"/>
      <c r="Z8" s="204"/>
      <c r="AA8" s="204"/>
    </row>
    <row r="9" spans="1:32" ht="14.4" x14ac:dyDescent="0.25">
      <c r="A9" s="182"/>
      <c r="B9" s="209"/>
      <c r="C9" s="206"/>
      <c r="D9" s="211"/>
      <c r="E9" s="211"/>
      <c r="F9" s="200"/>
      <c r="G9" s="201"/>
      <c r="H9" s="203"/>
      <c r="I9" s="202"/>
      <c r="J9" s="205" t="s">
        <v>18</v>
      </c>
      <c r="K9" s="203" t="s">
        <v>5</v>
      </c>
      <c r="L9" s="203"/>
      <c r="M9" s="205" t="s">
        <v>4</v>
      </c>
      <c r="N9" s="203" t="s">
        <v>5</v>
      </c>
      <c r="O9" s="203"/>
      <c r="P9" s="206" t="s">
        <v>18</v>
      </c>
      <c r="Q9" s="215" t="s">
        <v>23</v>
      </c>
      <c r="R9" s="207"/>
      <c r="S9" s="207"/>
      <c r="T9" s="204"/>
      <c r="U9" s="204"/>
      <c r="V9" s="204"/>
      <c r="W9" s="204"/>
      <c r="X9" s="204"/>
      <c r="Y9" s="204"/>
      <c r="Z9" s="204"/>
      <c r="AA9" s="204"/>
    </row>
    <row r="10" spans="1:32" ht="92.25" customHeight="1" x14ac:dyDescent="0.25">
      <c r="A10" s="182"/>
      <c r="B10" s="209"/>
      <c r="C10" s="206"/>
      <c r="D10" s="193" t="s">
        <v>6</v>
      </c>
      <c r="E10" s="193" t="s">
        <v>7</v>
      </c>
      <c r="F10" s="200"/>
      <c r="G10" s="201"/>
      <c r="H10" s="203"/>
      <c r="I10" s="202"/>
      <c r="J10" s="203"/>
      <c r="K10" s="96" t="s">
        <v>8</v>
      </c>
      <c r="L10" s="96" t="s">
        <v>9</v>
      </c>
      <c r="M10" s="203"/>
      <c r="N10" s="96" t="s">
        <v>8</v>
      </c>
      <c r="O10" s="96" t="s">
        <v>9</v>
      </c>
      <c r="P10" s="207"/>
      <c r="Q10" s="97" t="s">
        <v>22</v>
      </c>
      <c r="R10" s="97" t="s">
        <v>24</v>
      </c>
      <c r="S10" s="97" t="s">
        <v>25</v>
      </c>
      <c r="T10" s="191" t="s">
        <v>88</v>
      </c>
      <c r="U10" s="192"/>
      <c r="V10" s="191" t="s">
        <v>89</v>
      </c>
      <c r="W10" s="192"/>
      <c r="X10" s="191" t="s">
        <v>90</v>
      </c>
      <c r="Y10" s="192"/>
      <c r="Z10" s="191" t="s">
        <v>91</v>
      </c>
      <c r="AA10" s="192"/>
    </row>
    <row r="11" spans="1:32" ht="54.75" customHeight="1" x14ac:dyDescent="0.25">
      <c r="A11" s="182"/>
      <c r="B11" s="209"/>
      <c r="C11" s="206"/>
      <c r="D11" s="194"/>
      <c r="E11" s="194"/>
      <c r="F11" s="98"/>
      <c r="G11" s="98"/>
      <c r="H11" s="99" t="s">
        <v>10</v>
      </c>
      <c r="I11" s="99" t="s">
        <v>15</v>
      </c>
      <c r="J11" s="99" t="s">
        <v>12</v>
      </c>
      <c r="K11" s="99" t="s">
        <v>12</v>
      </c>
      <c r="L11" s="99" t="s">
        <v>12</v>
      </c>
      <c r="M11" s="99" t="s">
        <v>11</v>
      </c>
      <c r="N11" s="99" t="s">
        <v>11</v>
      </c>
      <c r="O11" s="99" t="s">
        <v>11</v>
      </c>
      <c r="P11" s="100" t="s">
        <v>92</v>
      </c>
      <c r="Q11" s="100" t="s">
        <v>92</v>
      </c>
      <c r="R11" s="100" t="s">
        <v>92</v>
      </c>
      <c r="S11" s="100" t="s">
        <v>92</v>
      </c>
      <c r="T11" s="14" t="s">
        <v>11</v>
      </c>
      <c r="U11" s="44" t="s">
        <v>93</v>
      </c>
      <c r="V11" s="14" t="s">
        <v>11</v>
      </c>
      <c r="W11" s="14" t="s">
        <v>93</v>
      </c>
      <c r="X11" s="14" t="s">
        <v>11</v>
      </c>
      <c r="Y11" s="44" t="s">
        <v>93</v>
      </c>
      <c r="Z11" s="14" t="s">
        <v>11</v>
      </c>
      <c r="AA11" s="44" t="s">
        <v>93</v>
      </c>
    </row>
    <row r="12" spans="1:32" x14ac:dyDescent="0.25">
      <c r="A12" s="47">
        <v>1</v>
      </c>
      <c r="B12" s="47">
        <v>2</v>
      </c>
      <c r="C12" s="46">
        <v>3</v>
      </c>
      <c r="D12" s="47">
        <v>4</v>
      </c>
      <c r="E12" s="47">
        <v>5</v>
      </c>
      <c r="F12" s="47">
        <v>6</v>
      </c>
      <c r="G12" s="47">
        <v>7</v>
      </c>
      <c r="H12" s="47">
        <v>8</v>
      </c>
      <c r="I12" s="47">
        <v>10</v>
      </c>
      <c r="J12" s="47">
        <v>11</v>
      </c>
      <c r="K12" s="47">
        <v>12</v>
      </c>
      <c r="L12" s="47">
        <v>13</v>
      </c>
      <c r="M12" s="47">
        <v>14</v>
      </c>
      <c r="N12" s="47">
        <v>15</v>
      </c>
      <c r="O12" s="47">
        <v>16</v>
      </c>
      <c r="P12" s="47">
        <v>18</v>
      </c>
      <c r="Q12" s="47">
        <v>19</v>
      </c>
      <c r="R12" s="47">
        <v>20</v>
      </c>
      <c r="S12" s="47">
        <v>21</v>
      </c>
      <c r="T12" s="26">
        <v>23</v>
      </c>
      <c r="U12" s="31">
        <v>24</v>
      </c>
      <c r="V12" s="26">
        <v>25</v>
      </c>
      <c r="W12" s="31">
        <v>26</v>
      </c>
      <c r="X12" s="26">
        <v>27</v>
      </c>
      <c r="Y12" s="31">
        <v>28</v>
      </c>
      <c r="Z12" s="26">
        <v>29</v>
      </c>
      <c r="AA12" s="31">
        <v>30</v>
      </c>
    </row>
    <row r="13" spans="1:32" s="52" customFormat="1" ht="33" customHeight="1" x14ac:dyDescent="0.3">
      <c r="A13" s="154"/>
      <c r="B13" s="154"/>
      <c r="C13" s="101" t="s">
        <v>94</v>
      </c>
      <c r="D13" s="154"/>
      <c r="E13" s="154"/>
      <c r="F13" s="154"/>
      <c r="G13" s="154"/>
      <c r="H13" s="102">
        <f t="shared" ref="H13:O13" si="0">H14+H20+H25+H34+H52+H70</f>
        <v>1981</v>
      </c>
      <c r="I13" s="168">
        <f t="shared" si="0"/>
        <v>29292.300000000003</v>
      </c>
      <c r="J13" s="102">
        <f t="shared" si="0"/>
        <v>770</v>
      </c>
      <c r="K13" s="102">
        <f t="shared" si="0"/>
        <v>559</v>
      </c>
      <c r="L13" s="102">
        <f t="shared" si="0"/>
        <v>211</v>
      </c>
      <c r="M13" s="168">
        <f>M14+M20+M25+M34+M52+M70</f>
        <v>29292.300000000003</v>
      </c>
      <c r="N13" s="168">
        <f>N14+N20+N25+N34+N52+N70</f>
        <v>21346.23</v>
      </c>
      <c r="O13" s="168">
        <f t="shared" si="0"/>
        <v>7946.0700000000006</v>
      </c>
      <c r="P13" s="168">
        <f>P14+P20+P25+P34+P52+P70</f>
        <v>1296744107.6900001</v>
      </c>
      <c r="Q13" s="168">
        <f>Q14+Q20+Q25+Q34+Q52+Q70</f>
        <v>1231010099.8800001</v>
      </c>
      <c r="R13" s="168">
        <f>R14+R20+R25+R34+R52+R70</f>
        <v>59862219.009999998</v>
      </c>
      <c r="S13" s="168">
        <f>S14+S20+S25+S34+S52+S70</f>
        <v>5871788.8000000007</v>
      </c>
      <c r="T13" s="51" t="e">
        <f>T14+T29+#REF!+T52+T70</f>
        <v>#REF!</v>
      </c>
      <c r="U13" s="56" t="e">
        <f>U14+U29+#REF!+U52+U70</f>
        <v>#REF!</v>
      </c>
      <c r="V13" s="51" t="e">
        <f>V14+V29+#REF!+V52+V70</f>
        <v>#REF!</v>
      </c>
      <c r="W13" s="56" t="e">
        <f>W14+W29+#REF!+W52+W70</f>
        <v>#REF!</v>
      </c>
      <c r="X13" s="51" t="e">
        <f>X14+X29+#REF!+X52+X70</f>
        <v>#REF!</v>
      </c>
      <c r="Y13" s="56" t="e">
        <f>Y14+Y29+#REF!+Y52+Y70</f>
        <v>#REF!</v>
      </c>
      <c r="Z13" s="51" t="e">
        <f>Z14+Z29+#REF!+Z52+Z70</f>
        <v>#REF!</v>
      </c>
      <c r="AA13" s="56" t="e">
        <f>AA14+AA29+#REF!+AA52+AA70</f>
        <v>#REF!</v>
      </c>
      <c r="AB13" s="83"/>
      <c r="AC13" s="83"/>
      <c r="AD13" s="83"/>
      <c r="AE13" s="83"/>
      <c r="AF13" s="83"/>
    </row>
    <row r="14" spans="1:32" s="52" customFormat="1" ht="32.25" customHeight="1" x14ac:dyDescent="0.3">
      <c r="A14" s="154"/>
      <c r="B14" s="154"/>
      <c r="C14" s="101" t="s">
        <v>95</v>
      </c>
      <c r="D14" s="154"/>
      <c r="E14" s="154"/>
      <c r="F14" s="154"/>
      <c r="G14" s="154"/>
      <c r="H14" s="103">
        <f t="shared" ref="H14:M14" si="1">SUM(H15:H19)</f>
        <v>191</v>
      </c>
      <c r="I14" s="157">
        <f>SUM(I15:I19)</f>
        <v>2674.2</v>
      </c>
      <c r="J14" s="103">
        <f t="shared" si="1"/>
        <v>65</v>
      </c>
      <c r="K14" s="103">
        <f t="shared" si="1"/>
        <v>57</v>
      </c>
      <c r="L14" s="103">
        <f t="shared" si="1"/>
        <v>8</v>
      </c>
      <c r="M14" s="157">
        <f t="shared" si="1"/>
        <v>2674.2</v>
      </c>
      <c r="N14" s="157">
        <f>SUM(N15:N19)</f>
        <v>2421.88</v>
      </c>
      <c r="O14" s="157">
        <f>SUM(O15:O19)</f>
        <v>252.32</v>
      </c>
      <c r="P14" s="157">
        <f>SUM(P15:P19)</f>
        <v>110881134.58999999</v>
      </c>
      <c r="Q14" s="157">
        <f t="shared" ref="Q14:S14" si="2">SUM(Q15:Q19)</f>
        <v>104440275.42999999</v>
      </c>
      <c r="R14" s="157">
        <f t="shared" si="2"/>
        <v>569070.36</v>
      </c>
      <c r="S14" s="157">
        <f t="shared" si="2"/>
        <v>5871788.8000000007</v>
      </c>
      <c r="T14" s="51">
        <f t="shared" ref="T14:AA14" si="3">SUM(T15:T24)</f>
        <v>6856.6299999999992</v>
      </c>
      <c r="U14" s="56">
        <f t="shared" si="3"/>
        <v>166</v>
      </c>
      <c r="V14" s="51">
        <f t="shared" si="3"/>
        <v>0</v>
      </c>
      <c r="W14" s="51">
        <f t="shared" si="3"/>
        <v>0</v>
      </c>
      <c r="X14" s="51">
        <f t="shared" si="3"/>
        <v>1663.47</v>
      </c>
      <c r="Y14" s="56">
        <f t="shared" si="3"/>
        <v>40</v>
      </c>
      <c r="Z14" s="51">
        <f t="shared" si="3"/>
        <v>0</v>
      </c>
      <c r="AA14" s="56">
        <f t="shared" si="3"/>
        <v>0</v>
      </c>
      <c r="AB14" s="83"/>
      <c r="AC14" s="83"/>
      <c r="AD14" s="83"/>
      <c r="AE14" s="83"/>
      <c r="AF14" s="83"/>
    </row>
    <row r="15" spans="1:32" ht="26.4" x14ac:dyDescent="0.25">
      <c r="A15" s="154">
        <v>1</v>
      </c>
      <c r="B15" s="195" t="s">
        <v>26</v>
      </c>
      <c r="C15" s="50" t="s">
        <v>105</v>
      </c>
      <c r="D15" s="133" t="s">
        <v>130</v>
      </c>
      <c r="E15" s="134">
        <v>41831</v>
      </c>
      <c r="F15" s="130" t="s">
        <v>65</v>
      </c>
      <c r="G15" s="38" t="s">
        <v>68</v>
      </c>
      <c r="H15" s="15">
        <v>51</v>
      </c>
      <c r="I15" s="16">
        <f>M15</f>
        <v>749.8</v>
      </c>
      <c r="J15" s="18">
        <f t="shared" ref="J15:J18" si="4">K15+L15</f>
        <v>18</v>
      </c>
      <c r="K15" s="18">
        <v>15</v>
      </c>
      <c r="L15" s="18">
        <v>3</v>
      </c>
      <c r="M15" s="16">
        <f>N15+O15</f>
        <v>749.8</v>
      </c>
      <c r="N15" s="16">
        <v>626.39</v>
      </c>
      <c r="O15" s="16">
        <v>123.41</v>
      </c>
      <c r="P15" s="13">
        <f>Q15+R15+S15</f>
        <v>31028590.759999998</v>
      </c>
      <c r="Q15" s="13">
        <v>29540252.27</v>
      </c>
      <c r="R15" s="16">
        <v>0</v>
      </c>
      <c r="S15" s="16">
        <v>1488338.49</v>
      </c>
      <c r="T15" s="27">
        <v>190.19</v>
      </c>
      <c r="U15" s="46">
        <v>4</v>
      </c>
      <c r="V15" s="27">
        <v>0</v>
      </c>
      <c r="W15" s="19">
        <v>0</v>
      </c>
      <c r="X15" s="27">
        <v>559.61</v>
      </c>
      <c r="Y15" s="46">
        <v>14</v>
      </c>
      <c r="Z15" s="13">
        <v>0</v>
      </c>
      <c r="AA15" s="47">
        <v>0</v>
      </c>
    </row>
    <row r="16" spans="1:32" ht="26.4" x14ac:dyDescent="0.25">
      <c r="A16" s="154">
        <v>2</v>
      </c>
      <c r="B16" s="196"/>
      <c r="C16" s="50" t="s">
        <v>106</v>
      </c>
      <c r="D16" s="133" t="s">
        <v>131</v>
      </c>
      <c r="E16" s="134">
        <v>42206</v>
      </c>
      <c r="F16" s="130" t="s">
        <v>65</v>
      </c>
      <c r="G16" s="38" t="s">
        <v>68</v>
      </c>
      <c r="H16" s="15">
        <v>25</v>
      </c>
      <c r="I16" s="16">
        <f t="shared" ref="I16:I19" si="5">M16</f>
        <v>388.40000000000003</v>
      </c>
      <c r="J16" s="18">
        <f t="shared" si="4"/>
        <v>10</v>
      </c>
      <c r="K16" s="18">
        <v>9</v>
      </c>
      <c r="L16" s="18">
        <v>1</v>
      </c>
      <c r="M16" s="16">
        <f t="shared" ref="M16:M18" si="6">N16+O16</f>
        <v>388.40000000000003</v>
      </c>
      <c r="N16" s="16">
        <v>370.22</v>
      </c>
      <c r="O16" s="16">
        <v>18.18</v>
      </c>
      <c r="P16" s="13">
        <f>Q16+R16+S16</f>
        <v>16124599.479999999</v>
      </c>
      <c r="Q16" s="13">
        <v>14552986.109999999</v>
      </c>
      <c r="R16" s="16">
        <v>569070.36</v>
      </c>
      <c r="S16" s="16">
        <v>1002543.01</v>
      </c>
      <c r="T16" s="27">
        <v>18.18</v>
      </c>
      <c r="U16" s="46">
        <v>1</v>
      </c>
      <c r="V16" s="27">
        <v>0</v>
      </c>
      <c r="W16" s="19">
        <v>0</v>
      </c>
      <c r="X16" s="27">
        <v>370.22</v>
      </c>
      <c r="Y16" s="46">
        <v>9</v>
      </c>
      <c r="Z16" s="13">
        <v>0</v>
      </c>
      <c r="AA16" s="47">
        <v>0</v>
      </c>
      <c r="AB16" s="95"/>
    </row>
    <row r="17" spans="1:32" ht="26.4" x14ac:dyDescent="0.25">
      <c r="A17" s="154">
        <v>3</v>
      </c>
      <c r="B17" s="196"/>
      <c r="C17" s="48" t="s">
        <v>107</v>
      </c>
      <c r="D17" s="135" t="s">
        <v>132</v>
      </c>
      <c r="E17" s="136">
        <v>42328</v>
      </c>
      <c r="F17" s="130" t="s">
        <v>65</v>
      </c>
      <c r="G17" s="38" t="s">
        <v>68</v>
      </c>
      <c r="H17" s="43">
        <v>28</v>
      </c>
      <c r="I17" s="16">
        <f t="shared" si="5"/>
        <v>392.7</v>
      </c>
      <c r="J17" s="18">
        <f t="shared" si="4"/>
        <v>10</v>
      </c>
      <c r="K17" s="29">
        <v>9</v>
      </c>
      <c r="L17" s="29">
        <v>1</v>
      </c>
      <c r="M17" s="16">
        <f t="shared" si="6"/>
        <v>392.7</v>
      </c>
      <c r="N17" s="12">
        <v>369.03</v>
      </c>
      <c r="O17" s="16">
        <v>23.67</v>
      </c>
      <c r="P17" s="13">
        <f t="shared" ref="P17" si="7">Q17+R17+S17</f>
        <v>16310503.189999999</v>
      </c>
      <c r="Q17" s="13">
        <v>15447923.66</v>
      </c>
      <c r="R17" s="16">
        <v>0</v>
      </c>
      <c r="S17" s="16">
        <v>862579.53</v>
      </c>
      <c r="T17" s="27">
        <v>36.54</v>
      </c>
      <c r="U17" s="46">
        <v>1</v>
      </c>
      <c r="V17" s="27">
        <v>0</v>
      </c>
      <c r="W17" s="19">
        <v>0</v>
      </c>
      <c r="X17" s="27">
        <v>356.16</v>
      </c>
      <c r="Y17" s="46">
        <v>9</v>
      </c>
      <c r="Z17" s="13">
        <v>0</v>
      </c>
      <c r="AA17" s="47">
        <v>0</v>
      </c>
    </row>
    <row r="18" spans="1:32" ht="26.4" x14ac:dyDescent="0.25">
      <c r="A18" s="154">
        <v>4</v>
      </c>
      <c r="B18" s="196"/>
      <c r="C18" s="50" t="s">
        <v>101</v>
      </c>
      <c r="D18" s="133" t="s">
        <v>130</v>
      </c>
      <c r="E18" s="134">
        <v>41831</v>
      </c>
      <c r="F18" s="130" t="s">
        <v>65</v>
      </c>
      <c r="G18" s="38" t="s">
        <v>68</v>
      </c>
      <c r="H18" s="15">
        <v>34</v>
      </c>
      <c r="I18" s="16">
        <f t="shared" si="5"/>
        <v>393.5</v>
      </c>
      <c r="J18" s="18">
        <f t="shared" si="4"/>
        <v>9</v>
      </c>
      <c r="K18" s="18">
        <v>8</v>
      </c>
      <c r="L18" s="18">
        <v>1</v>
      </c>
      <c r="M18" s="16">
        <f t="shared" si="6"/>
        <v>393.5</v>
      </c>
      <c r="N18" s="16">
        <v>377.48</v>
      </c>
      <c r="O18" s="16">
        <v>16.02</v>
      </c>
      <c r="P18" s="13">
        <f>Q18+R18+S18</f>
        <v>16339198.719999999</v>
      </c>
      <c r="Q18" s="13">
        <v>15474855.109999999</v>
      </c>
      <c r="R18" s="16">
        <v>0</v>
      </c>
      <c r="S18" s="16">
        <v>864343.61</v>
      </c>
      <c r="T18" s="27">
        <v>16.02</v>
      </c>
      <c r="U18" s="46">
        <v>1</v>
      </c>
      <c r="V18" s="27">
        <v>0</v>
      </c>
      <c r="W18" s="19">
        <v>0</v>
      </c>
      <c r="X18" s="27">
        <v>377.48</v>
      </c>
      <c r="Y18" s="46">
        <v>8</v>
      </c>
      <c r="Z18" s="13">
        <v>0</v>
      </c>
      <c r="AA18" s="47">
        <v>0</v>
      </c>
    </row>
    <row r="19" spans="1:32" s="66" customFormat="1" ht="26.4" x14ac:dyDescent="0.25">
      <c r="A19" s="154">
        <v>5</v>
      </c>
      <c r="B19" s="197"/>
      <c r="C19" s="48" t="s">
        <v>108</v>
      </c>
      <c r="D19" s="135" t="s">
        <v>133</v>
      </c>
      <c r="E19" s="137">
        <v>42528</v>
      </c>
      <c r="F19" s="130" t="s">
        <v>65</v>
      </c>
      <c r="G19" s="38" t="s">
        <v>68</v>
      </c>
      <c r="H19" s="43">
        <v>53</v>
      </c>
      <c r="I19" s="16">
        <f t="shared" si="5"/>
        <v>749.8</v>
      </c>
      <c r="J19" s="29">
        <f>K19+L19</f>
        <v>18</v>
      </c>
      <c r="K19" s="29">
        <v>16</v>
      </c>
      <c r="L19" s="29">
        <v>2</v>
      </c>
      <c r="M19" s="12">
        <f t="shared" ref="M19" si="8">N19+O19</f>
        <v>749.8</v>
      </c>
      <c r="N19" s="12">
        <v>678.76</v>
      </c>
      <c r="O19" s="12">
        <v>71.040000000000006</v>
      </c>
      <c r="P19" s="13">
        <f>Q19+R19+S19</f>
        <v>31078242.440000001</v>
      </c>
      <c r="Q19" s="13">
        <v>29424258.280000001</v>
      </c>
      <c r="R19" s="33">
        <v>0</v>
      </c>
      <c r="S19" s="33">
        <v>1653984.16</v>
      </c>
      <c r="T19" s="27">
        <f>M19</f>
        <v>749.8</v>
      </c>
      <c r="U19" s="46">
        <f>J19</f>
        <v>18</v>
      </c>
      <c r="V19" s="27">
        <v>0</v>
      </c>
      <c r="W19" s="19">
        <v>0</v>
      </c>
      <c r="X19" s="27">
        <v>0</v>
      </c>
      <c r="Y19" s="46">
        <v>0</v>
      </c>
      <c r="Z19" s="13">
        <v>0</v>
      </c>
      <c r="AA19" s="47">
        <v>0</v>
      </c>
      <c r="AB19" s="95"/>
      <c r="AC19" s="39"/>
      <c r="AD19" s="39"/>
      <c r="AE19" s="39"/>
      <c r="AF19" s="39"/>
    </row>
    <row r="20" spans="1:32" s="65" customFormat="1" ht="26.4" x14ac:dyDescent="0.25">
      <c r="A20" s="155"/>
      <c r="B20" s="161"/>
      <c r="C20" s="101" t="s">
        <v>96</v>
      </c>
      <c r="D20" s="138"/>
      <c r="E20" s="139"/>
      <c r="F20" s="104"/>
      <c r="G20" s="105"/>
      <c r="H20" s="106">
        <f>SUM(H21:H24)</f>
        <v>121</v>
      </c>
      <c r="I20" s="107">
        <f t="shared" ref="I20:L20" si="9">SUM(I21:I24)</f>
        <v>1773</v>
      </c>
      <c r="J20" s="106">
        <f>SUM(J21:J24)</f>
        <v>39</v>
      </c>
      <c r="K20" s="106">
        <f t="shared" si="9"/>
        <v>23</v>
      </c>
      <c r="L20" s="106">
        <f t="shared" si="9"/>
        <v>16</v>
      </c>
      <c r="M20" s="107">
        <f>SUM(M21:M24)</f>
        <v>1773</v>
      </c>
      <c r="N20" s="107">
        <f>SUM(N21:N24)</f>
        <v>1087.9000000000001</v>
      </c>
      <c r="O20" s="107">
        <f>SUM(O21:O24)</f>
        <v>685.1</v>
      </c>
      <c r="P20" s="107">
        <f>SUM(P21:P24)</f>
        <v>78988923</v>
      </c>
      <c r="Q20" s="107">
        <f t="shared" ref="Q20:S20" si="10">SUM(Q21:Q24)</f>
        <v>75039476.849999994</v>
      </c>
      <c r="R20" s="107">
        <f t="shared" si="10"/>
        <v>3949446.1500000004</v>
      </c>
      <c r="S20" s="107">
        <f t="shared" si="10"/>
        <v>0</v>
      </c>
      <c r="T20" s="81">
        <f t="shared" ref="T20:AA20" si="11">SUM(T21:T28)</f>
        <v>4072.8999999999996</v>
      </c>
      <c r="U20" s="80">
        <f t="shared" si="11"/>
        <v>102</v>
      </c>
      <c r="V20" s="81">
        <f t="shared" si="11"/>
        <v>0</v>
      </c>
      <c r="W20" s="80">
        <f t="shared" si="11"/>
        <v>0</v>
      </c>
      <c r="X20" s="81">
        <f t="shared" si="11"/>
        <v>0</v>
      </c>
      <c r="Y20" s="81">
        <f t="shared" si="11"/>
        <v>0</v>
      </c>
      <c r="Z20" s="81">
        <f t="shared" si="11"/>
        <v>0</v>
      </c>
      <c r="AA20" s="80">
        <f t="shared" si="11"/>
        <v>0</v>
      </c>
      <c r="AB20" s="115"/>
      <c r="AC20" s="64"/>
      <c r="AD20" s="64"/>
      <c r="AE20" s="64"/>
      <c r="AF20" s="64"/>
    </row>
    <row r="21" spans="1:32" s="67" customFormat="1" ht="35.25" customHeight="1" x14ac:dyDescent="0.3">
      <c r="A21" s="154">
        <v>6</v>
      </c>
      <c r="B21" s="41" t="s">
        <v>77</v>
      </c>
      <c r="C21" s="20" t="s">
        <v>109</v>
      </c>
      <c r="D21" s="133" t="s">
        <v>134</v>
      </c>
      <c r="E21" s="137">
        <v>41361</v>
      </c>
      <c r="F21" s="130" t="s">
        <v>66</v>
      </c>
      <c r="G21" s="38" t="s">
        <v>67</v>
      </c>
      <c r="H21" s="15">
        <v>29</v>
      </c>
      <c r="I21" s="12">
        <f>M21</f>
        <v>378</v>
      </c>
      <c r="J21" s="29">
        <f>K21+L21</f>
        <v>8</v>
      </c>
      <c r="K21" s="18">
        <v>2</v>
      </c>
      <c r="L21" s="18">
        <v>6</v>
      </c>
      <c r="M21" s="12">
        <f t="shared" ref="M21:M28" si="12">N21+O21</f>
        <v>378</v>
      </c>
      <c r="N21" s="16">
        <v>95.4</v>
      </c>
      <c r="O21" s="12">
        <v>282.60000000000002</v>
      </c>
      <c r="P21" s="13">
        <f>M21*44551</f>
        <v>16840278</v>
      </c>
      <c r="Q21" s="13">
        <f>P21-R21</f>
        <v>15676865.52</v>
      </c>
      <c r="R21" s="13">
        <v>1163412.48</v>
      </c>
      <c r="S21" s="13">
        <v>0</v>
      </c>
      <c r="T21" s="27">
        <f t="shared" ref="T21:T28" si="13">M21</f>
        <v>378</v>
      </c>
      <c r="U21" s="46">
        <f t="shared" ref="U21:U28" si="14">J21</f>
        <v>8</v>
      </c>
      <c r="V21" s="27">
        <v>0</v>
      </c>
      <c r="W21" s="19">
        <v>0</v>
      </c>
      <c r="X21" s="27">
        <v>0</v>
      </c>
      <c r="Y21" s="46">
        <v>0</v>
      </c>
      <c r="Z21" s="13">
        <v>0</v>
      </c>
      <c r="AA21" s="47">
        <v>0</v>
      </c>
      <c r="AB21" s="114"/>
    </row>
    <row r="22" spans="1:32" s="67" customFormat="1" ht="28.5" customHeight="1" x14ac:dyDescent="0.3">
      <c r="A22" s="154">
        <v>7</v>
      </c>
      <c r="B22" s="198" t="s">
        <v>26</v>
      </c>
      <c r="C22" s="20" t="s">
        <v>110</v>
      </c>
      <c r="D22" s="133" t="s">
        <v>135</v>
      </c>
      <c r="E22" s="137">
        <v>41444</v>
      </c>
      <c r="F22" s="130" t="s">
        <v>66</v>
      </c>
      <c r="G22" s="38" t="s">
        <v>67</v>
      </c>
      <c r="H22" s="15">
        <v>34</v>
      </c>
      <c r="I22" s="12">
        <f t="shared" ref="I22:I24" si="15">M22</f>
        <v>486.79999999999995</v>
      </c>
      <c r="J22" s="29">
        <f>K22+L22</f>
        <v>11</v>
      </c>
      <c r="K22" s="18">
        <v>10</v>
      </c>
      <c r="L22" s="18">
        <v>1</v>
      </c>
      <c r="M22" s="16">
        <f t="shared" si="12"/>
        <v>486.79999999999995</v>
      </c>
      <c r="N22" s="16">
        <v>416.2</v>
      </c>
      <c r="O22" s="16">
        <v>70.599999999999994</v>
      </c>
      <c r="P22" s="13">
        <f t="shared" ref="P22:P24" si="16">M22*44551</f>
        <v>21687426.799999997</v>
      </c>
      <c r="Q22" s="13">
        <f>P22</f>
        <v>21687426.799999997</v>
      </c>
      <c r="R22" s="13">
        <f t="shared" ref="R22" si="17">P22-Q22</f>
        <v>0</v>
      </c>
      <c r="S22" s="13">
        <v>0</v>
      </c>
      <c r="T22" s="27">
        <f t="shared" si="13"/>
        <v>486.79999999999995</v>
      </c>
      <c r="U22" s="46">
        <f t="shared" si="14"/>
        <v>11</v>
      </c>
      <c r="V22" s="27">
        <v>0</v>
      </c>
      <c r="W22" s="19">
        <v>0</v>
      </c>
      <c r="X22" s="27">
        <v>0</v>
      </c>
      <c r="Y22" s="46">
        <v>0</v>
      </c>
      <c r="Z22" s="13">
        <v>0</v>
      </c>
      <c r="AA22" s="47">
        <v>0</v>
      </c>
      <c r="AB22" s="114"/>
    </row>
    <row r="23" spans="1:32" s="68" customFormat="1" ht="31.5" customHeight="1" x14ac:dyDescent="0.3">
      <c r="A23" s="154">
        <v>8</v>
      </c>
      <c r="B23" s="198"/>
      <c r="C23" s="20" t="s">
        <v>111</v>
      </c>
      <c r="D23" s="133" t="s">
        <v>136</v>
      </c>
      <c r="E23" s="134">
        <v>41543</v>
      </c>
      <c r="F23" s="130" t="s">
        <v>66</v>
      </c>
      <c r="G23" s="38" t="s">
        <v>67</v>
      </c>
      <c r="H23" s="15">
        <v>43</v>
      </c>
      <c r="I23" s="12">
        <f t="shared" si="15"/>
        <v>744.8</v>
      </c>
      <c r="J23" s="29">
        <f>K23+L23</f>
        <v>14</v>
      </c>
      <c r="K23" s="18">
        <v>11</v>
      </c>
      <c r="L23" s="18">
        <v>3</v>
      </c>
      <c r="M23" s="16">
        <f t="shared" si="12"/>
        <v>744.8</v>
      </c>
      <c r="N23" s="16">
        <v>576.29999999999995</v>
      </c>
      <c r="O23" s="16">
        <v>168.5</v>
      </c>
      <c r="P23" s="13">
        <f t="shared" si="16"/>
        <v>33181584.799999997</v>
      </c>
      <c r="Q23" s="13">
        <f>P23-R23</f>
        <v>30890191.619999997</v>
      </c>
      <c r="R23" s="13">
        <v>2291393.1800000002</v>
      </c>
      <c r="S23" s="13">
        <v>0</v>
      </c>
      <c r="T23" s="27">
        <f t="shared" si="13"/>
        <v>744.8</v>
      </c>
      <c r="U23" s="46">
        <f t="shared" si="14"/>
        <v>14</v>
      </c>
      <c r="V23" s="27">
        <v>0</v>
      </c>
      <c r="W23" s="19">
        <v>0</v>
      </c>
      <c r="X23" s="27">
        <v>0</v>
      </c>
      <c r="Y23" s="46">
        <v>0</v>
      </c>
      <c r="Z23" s="13">
        <v>0</v>
      </c>
      <c r="AA23" s="47">
        <v>0</v>
      </c>
      <c r="AB23" s="114"/>
    </row>
    <row r="24" spans="1:32" s="67" customFormat="1" ht="28.5" customHeight="1" x14ac:dyDescent="0.3">
      <c r="A24" s="154">
        <v>9</v>
      </c>
      <c r="B24" s="17" t="s">
        <v>84</v>
      </c>
      <c r="C24" s="69" t="s">
        <v>128</v>
      </c>
      <c r="D24" s="135" t="s">
        <v>137</v>
      </c>
      <c r="E24" s="140">
        <v>42129</v>
      </c>
      <c r="F24" s="130" t="s">
        <v>66</v>
      </c>
      <c r="G24" s="38" t="s">
        <v>67</v>
      </c>
      <c r="H24" s="58">
        <v>15</v>
      </c>
      <c r="I24" s="12">
        <f t="shared" si="15"/>
        <v>163.4</v>
      </c>
      <c r="J24" s="29">
        <f>K24+L24</f>
        <v>6</v>
      </c>
      <c r="K24" s="28">
        <v>0</v>
      </c>
      <c r="L24" s="28">
        <v>6</v>
      </c>
      <c r="M24" s="16">
        <f t="shared" si="12"/>
        <v>163.4</v>
      </c>
      <c r="N24" s="30">
        <v>0</v>
      </c>
      <c r="O24" s="152">
        <v>163.4</v>
      </c>
      <c r="P24" s="13">
        <f t="shared" si="16"/>
        <v>7279633.4000000004</v>
      </c>
      <c r="Q24" s="13">
        <f>P24-R24</f>
        <v>6784992.9100000001</v>
      </c>
      <c r="R24" s="13">
        <v>494640.49</v>
      </c>
      <c r="S24" s="13">
        <v>0</v>
      </c>
      <c r="T24" s="27">
        <f t="shared" si="13"/>
        <v>163.4</v>
      </c>
      <c r="U24" s="46">
        <f t="shared" si="14"/>
        <v>6</v>
      </c>
      <c r="V24" s="27">
        <v>0</v>
      </c>
      <c r="W24" s="19">
        <v>0</v>
      </c>
      <c r="X24" s="27">
        <v>0</v>
      </c>
      <c r="Y24" s="46">
        <v>0</v>
      </c>
      <c r="Z24" s="13">
        <v>0</v>
      </c>
      <c r="AA24" s="47">
        <v>0</v>
      </c>
      <c r="AB24" s="114"/>
    </row>
    <row r="25" spans="1:32" s="67" customFormat="1" ht="27" customHeight="1" x14ac:dyDescent="0.3">
      <c r="A25" s="154"/>
      <c r="B25" s="17"/>
      <c r="C25" s="108" t="s">
        <v>97</v>
      </c>
      <c r="D25" s="141"/>
      <c r="E25" s="142"/>
      <c r="F25" s="162"/>
      <c r="G25" s="162"/>
      <c r="H25" s="103">
        <f>SUM(H26:H33)</f>
        <v>152</v>
      </c>
      <c r="I25" s="157">
        <f>SUM(I26:I33)</f>
        <v>1833.5</v>
      </c>
      <c r="J25" s="103">
        <f t="shared" ref="J25:S25" si="18">SUM(J26:J33)</f>
        <v>47</v>
      </c>
      <c r="K25" s="103">
        <f t="shared" si="18"/>
        <v>31</v>
      </c>
      <c r="L25" s="103">
        <f t="shared" si="18"/>
        <v>16</v>
      </c>
      <c r="M25" s="157">
        <f t="shared" si="18"/>
        <v>1833.5</v>
      </c>
      <c r="N25" s="157">
        <f>SUM(N26:N33)</f>
        <v>1309.4000000000001</v>
      </c>
      <c r="O25" s="157">
        <f>SUM(O26:O33)</f>
        <v>524.1</v>
      </c>
      <c r="P25" s="157">
        <f>SUM(P26:P33)</f>
        <v>81684258.5</v>
      </c>
      <c r="Q25" s="157">
        <f t="shared" si="18"/>
        <v>77600045.579999998</v>
      </c>
      <c r="R25" s="157">
        <f t="shared" si="18"/>
        <v>4084212.9200000004</v>
      </c>
      <c r="S25" s="157">
        <f t="shared" si="18"/>
        <v>0</v>
      </c>
      <c r="T25" s="27">
        <f t="shared" si="13"/>
        <v>1833.5</v>
      </c>
      <c r="U25" s="46">
        <f t="shared" si="14"/>
        <v>47</v>
      </c>
      <c r="V25" s="27">
        <v>0</v>
      </c>
      <c r="W25" s="19">
        <v>0</v>
      </c>
      <c r="X25" s="27">
        <v>0</v>
      </c>
      <c r="Y25" s="46">
        <v>0</v>
      </c>
      <c r="Z25" s="13">
        <v>0</v>
      </c>
      <c r="AA25" s="47">
        <v>0</v>
      </c>
      <c r="AB25" s="114"/>
    </row>
    <row r="26" spans="1:32" s="67" customFormat="1" ht="27.75" customHeight="1" x14ac:dyDescent="0.3">
      <c r="A26" s="154">
        <v>9</v>
      </c>
      <c r="B26" s="17" t="s">
        <v>84</v>
      </c>
      <c r="C26" s="69" t="s">
        <v>128</v>
      </c>
      <c r="D26" s="135" t="s">
        <v>137</v>
      </c>
      <c r="E26" s="140">
        <v>42129</v>
      </c>
      <c r="F26" s="130" t="s">
        <v>69</v>
      </c>
      <c r="G26" s="38" t="s">
        <v>70</v>
      </c>
      <c r="H26" s="47">
        <v>4</v>
      </c>
      <c r="I26" s="12">
        <f t="shared" ref="I26:I33" si="19">M26</f>
        <v>24.1</v>
      </c>
      <c r="J26" s="47">
        <f>K26+L26</f>
        <v>1</v>
      </c>
      <c r="K26" s="47">
        <v>0</v>
      </c>
      <c r="L26" s="47">
        <v>1</v>
      </c>
      <c r="M26" s="13">
        <f>N26+O26</f>
        <v>24.1</v>
      </c>
      <c r="N26" s="13">
        <v>0</v>
      </c>
      <c r="O26" s="13">
        <v>24.1</v>
      </c>
      <c r="P26" s="13">
        <f>M26*44551</f>
        <v>1073679.1000000001</v>
      </c>
      <c r="Q26" s="13">
        <f t="shared" ref="Q26:Q33" si="20">P26-R26</f>
        <v>1019995.1400000001</v>
      </c>
      <c r="R26" s="13">
        <v>53683.96</v>
      </c>
      <c r="S26" s="13">
        <v>0</v>
      </c>
      <c r="T26" s="27">
        <f t="shared" si="13"/>
        <v>24.1</v>
      </c>
      <c r="U26" s="46">
        <f t="shared" si="14"/>
        <v>1</v>
      </c>
      <c r="V26" s="27">
        <v>0</v>
      </c>
      <c r="W26" s="19">
        <v>0</v>
      </c>
      <c r="X26" s="27">
        <v>0</v>
      </c>
      <c r="Y26" s="46">
        <v>0</v>
      </c>
      <c r="Z26" s="13">
        <v>0</v>
      </c>
      <c r="AA26" s="47">
        <v>0</v>
      </c>
      <c r="AB26" s="114"/>
    </row>
    <row r="27" spans="1:32" s="67" customFormat="1" ht="31.5" customHeight="1" x14ac:dyDescent="0.3">
      <c r="A27" s="154">
        <v>10</v>
      </c>
      <c r="B27" s="172" t="s">
        <v>102</v>
      </c>
      <c r="C27" s="37" t="s">
        <v>125</v>
      </c>
      <c r="D27" s="135" t="s">
        <v>137</v>
      </c>
      <c r="E27" s="140">
        <v>42129</v>
      </c>
      <c r="F27" s="130" t="s">
        <v>69</v>
      </c>
      <c r="G27" s="38" t="s">
        <v>70</v>
      </c>
      <c r="H27" s="58">
        <v>24</v>
      </c>
      <c r="I27" s="12">
        <f t="shared" si="19"/>
        <v>191.6</v>
      </c>
      <c r="J27" s="28">
        <v>7</v>
      </c>
      <c r="K27" s="28">
        <v>1</v>
      </c>
      <c r="L27" s="28">
        <v>6</v>
      </c>
      <c r="M27" s="16">
        <f t="shared" si="12"/>
        <v>191.6</v>
      </c>
      <c r="N27" s="30">
        <v>30.6</v>
      </c>
      <c r="O27" s="30">
        <v>161</v>
      </c>
      <c r="P27" s="13">
        <f t="shared" ref="P27:P33" si="21">M27*44551</f>
        <v>8535971.5999999996</v>
      </c>
      <c r="Q27" s="13">
        <f>P27-R27</f>
        <v>8109173.0199999996</v>
      </c>
      <c r="R27" s="13">
        <v>426798.58</v>
      </c>
      <c r="S27" s="13">
        <v>0</v>
      </c>
      <c r="T27" s="27">
        <f t="shared" si="13"/>
        <v>191.6</v>
      </c>
      <c r="U27" s="46">
        <f t="shared" si="14"/>
        <v>7</v>
      </c>
      <c r="V27" s="27">
        <v>0</v>
      </c>
      <c r="W27" s="19">
        <v>0</v>
      </c>
      <c r="X27" s="27">
        <v>0</v>
      </c>
      <c r="Y27" s="46">
        <v>0</v>
      </c>
      <c r="Z27" s="13">
        <v>0</v>
      </c>
      <c r="AA27" s="47">
        <v>0</v>
      </c>
      <c r="AB27" s="114"/>
    </row>
    <row r="28" spans="1:32" s="67" customFormat="1" ht="24.75" customHeight="1" x14ac:dyDescent="0.3">
      <c r="A28" s="154">
        <v>11</v>
      </c>
      <c r="B28" s="172"/>
      <c r="C28" s="37" t="s">
        <v>126</v>
      </c>
      <c r="D28" s="135" t="s">
        <v>137</v>
      </c>
      <c r="E28" s="140">
        <v>42129</v>
      </c>
      <c r="F28" s="130" t="s">
        <v>69</v>
      </c>
      <c r="G28" s="38" t="s">
        <v>70</v>
      </c>
      <c r="H28" s="58">
        <v>26</v>
      </c>
      <c r="I28" s="12">
        <f t="shared" si="19"/>
        <v>250.7</v>
      </c>
      <c r="J28" s="28">
        <v>8</v>
      </c>
      <c r="K28" s="28">
        <v>7</v>
      </c>
      <c r="L28" s="28">
        <v>1</v>
      </c>
      <c r="M28" s="16">
        <f t="shared" si="12"/>
        <v>250.7</v>
      </c>
      <c r="N28" s="30">
        <v>217</v>
      </c>
      <c r="O28" s="30">
        <v>33.700000000000003</v>
      </c>
      <c r="P28" s="13">
        <f t="shared" si="21"/>
        <v>11168935.699999999</v>
      </c>
      <c r="Q28" s="13">
        <f t="shared" si="20"/>
        <v>10610488.91</v>
      </c>
      <c r="R28" s="13">
        <v>558446.79</v>
      </c>
      <c r="S28" s="13">
        <v>0</v>
      </c>
      <c r="T28" s="27">
        <f t="shared" si="13"/>
        <v>250.7</v>
      </c>
      <c r="U28" s="46">
        <f t="shared" si="14"/>
        <v>8</v>
      </c>
      <c r="V28" s="27">
        <v>0</v>
      </c>
      <c r="W28" s="19">
        <v>0</v>
      </c>
      <c r="X28" s="27">
        <v>0</v>
      </c>
      <c r="Y28" s="46">
        <v>0</v>
      </c>
      <c r="Z28" s="13">
        <v>0</v>
      </c>
      <c r="AA28" s="47">
        <v>0</v>
      </c>
      <c r="AB28" s="114"/>
    </row>
    <row r="29" spans="1:32" s="54" customFormat="1" ht="37.5" customHeight="1" x14ac:dyDescent="0.3">
      <c r="A29" s="154">
        <v>12</v>
      </c>
      <c r="B29" s="41" t="s">
        <v>37</v>
      </c>
      <c r="C29" s="20" t="s">
        <v>80</v>
      </c>
      <c r="D29" s="133" t="s">
        <v>131</v>
      </c>
      <c r="E29" s="134">
        <v>42206</v>
      </c>
      <c r="F29" s="130" t="s">
        <v>69</v>
      </c>
      <c r="G29" s="38" t="s">
        <v>70</v>
      </c>
      <c r="H29" s="15">
        <v>27</v>
      </c>
      <c r="I29" s="12">
        <f t="shared" si="19"/>
        <v>326.10000000000002</v>
      </c>
      <c r="J29" s="29">
        <v>8</v>
      </c>
      <c r="K29" s="18">
        <v>7</v>
      </c>
      <c r="L29" s="18">
        <v>1</v>
      </c>
      <c r="M29" s="16">
        <v>326.10000000000002</v>
      </c>
      <c r="N29" s="16">
        <v>287</v>
      </c>
      <c r="O29" s="16">
        <v>39.1</v>
      </c>
      <c r="P29" s="13">
        <f t="shared" si="21"/>
        <v>14528081.100000001</v>
      </c>
      <c r="Q29" s="13">
        <f t="shared" si="20"/>
        <v>13801677.040000001</v>
      </c>
      <c r="R29" s="13">
        <v>726404.06</v>
      </c>
      <c r="S29" s="13">
        <v>0</v>
      </c>
      <c r="T29" s="53">
        <f t="shared" ref="T29:AA29" si="22">SUM(T30:T38)</f>
        <v>1279.2</v>
      </c>
      <c r="U29" s="59">
        <f t="shared" si="22"/>
        <v>29</v>
      </c>
      <c r="V29" s="53">
        <f t="shared" si="22"/>
        <v>0</v>
      </c>
      <c r="W29" s="59">
        <f t="shared" si="22"/>
        <v>0</v>
      </c>
      <c r="X29" s="53">
        <f t="shared" si="22"/>
        <v>0</v>
      </c>
      <c r="Y29" s="59">
        <f t="shared" si="22"/>
        <v>0</v>
      </c>
      <c r="Z29" s="53">
        <f t="shared" si="22"/>
        <v>0</v>
      </c>
      <c r="AA29" s="59">
        <f t="shared" si="22"/>
        <v>0</v>
      </c>
      <c r="AB29" s="114"/>
      <c r="AC29" s="68"/>
      <c r="AD29" s="68"/>
      <c r="AE29" s="68"/>
      <c r="AF29" s="68"/>
    </row>
    <row r="30" spans="1:32" s="76" customFormat="1" x14ac:dyDescent="0.25">
      <c r="A30" s="154">
        <v>13</v>
      </c>
      <c r="B30" s="41" t="s">
        <v>86</v>
      </c>
      <c r="C30" s="20" t="s">
        <v>129</v>
      </c>
      <c r="D30" s="135" t="s">
        <v>138</v>
      </c>
      <c r="E30" s="140">
        <v>42496</v>
      </c>
      <c r="F30" s="130" t="s">
        <v>69</v>
      </c>
      <c r="G30" s="38" t="s">
        <v>70</v>
      </c>
      <c r="H30" s="43">
        <v>7</v>
      </c>
      <c r="I30" s="12">
        <f t="shared" si="19"/>
        <v>75.099999999999994</v>
      </c>
      <c r="J30" s="29">
        <v>2</v>
      </c>
      <c r="K30" s="29">
        <v>1</v>
      </c>
      <c r="L30" s="29">
        <v>1</v>
      </c>
      <c r="M30" s="12">
        <f>N30+O30</f>
        <v>75.099999999999994</v>
      </c>
      <c r="N30" s="12">
        <v>37</v>
      </c>
      <c r="O30" s="12">
        <v>38.1</v>
      </c>
      <c r="P30" s="13">
        <f>M30*44551</f>
        <v>3345780.0999999996</v>
      </c>
      <c r="Q30" s="13">
        <f t="shared" si="20"/>
        <v>3178491.0999999996</v>
      </c>
      <c r="R30" s="13">
        <v>167289</v>
      </c>
      <c r="S30" s="13">
        <v>0</v>
      </c>
      <c r="T30" s="27">
        <f t="shared" ref="T30:T38" si="23">M30</f>
        <v>75.099999999999994</v>
      </c>
      <c r="U30" s="46">
        <f t="shared" ref="U30:U38" si="24">J30</f>
        <v>2</v>
      </c>
      <c r="V30" s="27">
        <v>0</v>
      </c>
      <c r="W30" s="19">
        <v>0</v>
      </c>
      <c r="X30" s="27">
        <v>0</v>
      </c>
      <c r="Y30" s="46">
        <v>0</v>
      </c>
      <c r="Z30" s="13">
        <v>0</v>
      </c>
      <c r="AA30" s="47">
        <v>0</v>
      </c>
      <c r="AB30" s="114"/>
    </row>
    <row r="31" spans="1:32" s="76" customFormat="1" ht="26.4" x14ac:dyDescent="0.25">
      <c r="A31" s="154">
        <v>14</v>
      </c>
      <c r="B31" s="90" t="s">
        <v>37</v>
      </c>
      <c r="C31" s="72" t="s">
        <v>116</v>
      </c>
      <c r="D31" s="143" t="s">
        <v>139</v>
      </c>
      <c r="E31" s="134">
        <v>42163</v>
      </c>
      <c r="F31" s="130" t="s">
        <v>69</v>
      </c>
      <c r="G31" s="38" t="s">
        <v>70</v>
      </c>
      <c r="H31" s="15">
        <v>23</v>
      </c>
      <c r="I31" s="12">
        <f t="shared" si="19"/>
        <v>342.5</v>
      </c>
      <c r="J31" s="29">
        <f>K31+L31</f>
        <v>8</v>
      </c>
      <c r="K31" s="18">
        <v>6</v>
      </c>
      <c r="L31" s="18">
        <v>2</v>
      </c>
      <c r="M31" s="12">
        <f>N31+O31</f>
        <v>342.5</v>
      </c>
      <c r="N31" s="16">
        <v>303.10000000000002</v>
      </c>
      <c r="O31" s="16">
        <v>39.4</v>
      </c>
      <c r="P31" s="13">
        <f t="shared" si="21"/>
        <v>15258717.5</v>
      </c>
      <c r="Q31" s="13">
        <f t="shared" si="20"/>
        <v>14495781.630000001</v>
      </c>
      <c r="R31" s="13">
        <v>762935.87</v>
      </c>
      <c r="S31" s="13">
        <v>0</v>
      </c>
      <c r="T31" s="27">
        <f t="shared" si="23"/>
        <v>342.5</v>
      </c>
      <c r="U31" s="46">
        <f t="shared" si="24"/>
        <v>8</v>
      </c>
      <c r="V31" s="27">
        <v>0</v>
      </c>
      <c r="W31" s="19">
        <v>0</v>
      </c>
      <c r="X31" s="27">
        <v>0</v>
      </c>
      <c r="Y31" s="46">
        <v>0</v>
      </c>
      <c r="Z31" s="13">
        <v>0</v>
      </c>
      <c r="AA31" s="47">
        <v>0</v>
      </c>
      <c r="AB31" s="114"/>
    </row>
    <row r="32" spans="1:32" s="76" customFormat="1" ht="26.4" x14ac:dyDescent="0.25">
      <c r="A32" s="154">
        <v>15</v>
      </c>
      <c r="B32" s="156" t="s">
        <v>26</v>
      </c>
      <c r="C32" s="72" t="s">
        <v>112</v>
      </c>
      <c r="D32" s="143" t="s">
        <v>139</v>
      </c>
      <c r="E32" s="144">
        <v>42163</v>
      </c>
      <c r="F32" s="130" t="s">
        <v>69</v>
      </c>
      <c r="G32" s="38" t="s">
        <v>70</v>
      </c>
      <c r="H32" s="15">
        <v>34</v>
      </c>
      <c r="I32" s="12">
        <f t="shared" si="19"/>
        <v>482.9</v>
      </c>
      <c r="J32" s="29">
        <f>K32+L32</f>
        <v>9</v>
      </c>
      <c r="K32" s="18">
        <v>5</v>
      </c>
      <c r="L32" s="18">
        <v>4</v>
      </c>
      <c r="M32" s="16">
        <f>N32+O32</f>
        <v>482.9</v>
      </c>
      <c r="N32" s="16">
        <v>294.2</v>
      </c>
      <c r="O32" s="16">
        <v>188.7</v>
      </c>
      <c r="P32" s="13">
        <f t="shared" si="21"/>
        <v>21513677.899999999</v>
      </c>
      <c r="Q32" s="13">
        <f t="shared" si="20"/>
        <v>20437994.009999998</v>
      </c>
      <c r="R32" s="13">
        <v>1075683.8899999999</v>
      </c>
      <c r="S32" s="13">
        <v>0</v>
      </c>
      <c r="T32" s="27">
        <f t="shared" si="23"/>
        <v>482.9</v>
      </c>
      <c r="U32" s="46">
        <f t="shared" si="24"/>
        <v>9</v>
      </c>
      <c r="V32" s="27">
        <v>0</v>
      </c>
      <c r="W32" s="19">
        <v>0</v>
      </c>
      <c r="X32" s="27">
        <v>0</v>
      </c>
      <c r="Y32" s="46">
        <v>0</v>
      </c>
      <c r="Z32" s="13">
        <v>0</v>
      </c>
      <c r="AA32" s="47">
        <v>0</v>
      </c>
      <c r="AB32" s="114"/>
    </row>
    <row r="33" spans="1:28" s="76" customFormat="1" ht="27" customHeight="1" x14ac:dyDescent="0.25">
      <c r="A33" s="154">
        <v>16</v>
      </c>
      <c r="B33" s="153" t="s">
        <v>85</v>
      </c>
      <c r="C33" s="36" t="s">
        <v>115</v>
      </c>
      <c r="D33" s="135" t="s">
        <v>138</v>
      </c>
      <c r="E33" s="140">
        <v>42496</v>
      </c>
      <c r="F33" s="130" t="s">
        <v>69</v>
      </c>
      <c r="G33" s="38" t="s">
        <v>70</v>
      </c>
      <c r="H33" s="58">
        <v>7</v>
      </c>
      <c r="I33" s="12">
        <f t="shared" si="19"/>
        <v>140.5</v>
      </c>
      <c r="J33" s="28">
        <v>4</v>
      </c>
      <c r="K33" s="28">
        <v>4</v>
      </c>
      <c r="L33" s="28">
        <v>0</v>
      </c>
      <c r="M33" s="12">
        <f>N33+O33</f>
        <v>140.5</v>
      </c>
      <c r="N33" s="30">
        <v>140.5</v>
      </c>
      <c r="O33" s="30">
        <v>0</v>
      </c>
      <c r="P33" s="13">
        <f t="shared" si="21"/>
        <v>6259415.5</v>
      </c>
      <c r="Q33" s="13">
        <f t="shared" si="20"/>
        <v>5946444.7300000004</v>
      </c>
      <c r="R33" s="13">
        <v>312970.77</v>
      </c>
      <c r="S33" s="13">
        <v>0</v>
      </c>
      <c r="T33" s="27">
        <f t="shared" si="23"/>
        <v>140.5</v>
      </c>
      <c r="U33" s="46">
        <f t="shared" si="24"/>
        <v>4</v>
      </c>
      <c r="V33" s="27">
        <v>0</v>
      </c>
      <c r="W33" s="19">
        <v>0</v>
      </c>
      <c r="X33" s="27">
        <v>0</v>
      </c>
      <c r="Y33" s="46">
        <v>0</v>
      </c>
      <c r="Z33" s="13">
        <v>0</v>
      </c>
      <c r="AA33" s="47">
        <v>0</v>
      </c>
      <c r="AB33" s="114"/>
    </row>
    <row r="34" spans="1:28" s="76" customFormat="1" ht="27" customHeight="1" x14ac:dyDescent="0.25">
      <c r="A34" s="154"/>
      <c r="B34" s="153"/>
      <c r="C34" s="108" t="s">
        <v>98</v>
      </c>
      <c r="D34" s="145"/>
      <c r="E34" s="146"/>
      <c r="F34" s="163"/>
      <c r="G34" s="163"/>
      <c r="H34" s="102">
        <f t="shared" ref="H34:S34" si="25">SUM(H35:H51)</f>
        <v>563</v>
      </c>
      <c r="I34" s="157">
        <f t="shared" si="25"/>
        <v>7876.9000000000005</v>
      </c>
      <c r="J34" s="102">
        <f t="shared" si="25"/>
        <v>227</v>
      </c>
      <c r="K34" s="102">
        <f t="shared" si="25"/>
        <v>173</v>
      </c>
      <c r="L34" s="102">
        <f t="shared" si="25"/>
        <v>54</v>
      </c>
      <c r="M34" s="166">
        <f t="shared" si="25"/>
        <v>7876.9000000000005</v>
      </c>
      <c r="N34" s="166">
        <f>SUM(N35:N51)</f>
        <v>6069.7900000000009</v>
      </c>
      <c r="O34" s="166">
        <f>SUM(O35:O51)</f>
        <v>1807.11</v>
      </c>
      <c r="P34" s="166">
        <f t="shared" si="25"/>
        <v>350923771.89999998</v>
      </c>
      <c r="Q34" s="166">
        <f t="shared" si="25"/>
        <v>333377583.30499995</v>
      </c>
      <c r="R34" s="166">
        <f t="shared" si="25"/>
        <v>17546188.594999999</v>
      </c>
      <c r="S34" s="166">
        <f t="shared" si="25"/>
        <v>0</v>
      </c>
      <c r="T34" s="27"/>
      <c r="U34" s="46"/>
      <c r="V34" s="27"/>
      <c r="W34" s="150"/>
      <c r="X34" s="27"/>
      <c r="Y34" s="46"/>
      <c r="Z34" s="13"/>
      <c r="AA34" s="47"/>
      <c r="AB34" s="114"/>
    </row>
    <row r="35" spans="1:28" s="76" customFormat="1" ht="27" customHeight="1" x14ac:dyDescent="0.25">
      <c r="A35" s="154">
        <v>17</v>
      </c>
      <c r="B35" s="176" t="s">
        <v>26</v>
      </c>
      <c r="C35" s="72" t="s">
        <v>144</v>
      </c>
      <c r="D35" s="133" t="s">
        <v>131</v>
      </c>
      <c r="E35" s="134">
        <v>42206</v>
      </c>
      <c r="F35" s="130" t="s">
        <v>69</v>
      </c>
      <c r="G35" s="38" t="s">
        <v>70</v>
      </c>
      <c r="H35" s="15">
        <v>35</v>
      </c>
      <c r="I35" s="16">
        <f t="shared" ref="I35" si="26">M35</f>
        <v>728.4</v>
      </c>
      <c r="J35" s="29">
        <f>K35+L35</f>
        <v>16</v>
      </c>
      <c r="K35" s="18">
        <v>15</v>
      </c>
      <c r="L35" s="18">
        <v>1</v>
      </c>
      <c r="M35" s="16">
        <f>N35+O35</f>
        <v>728.4</v>
      </c>
      <c r="N35" s="16">
        <v>711.4</v>
      </c>
      <c r="O35" s="16">
        <v>17</v>
      </c>
      <c r="P35" s="13">
        <f t="shared" ref="P35:P36" si="27">M35*44551</f>
        <v>32450948.399999999</v>
      </c>
      <c r="Q35" s="13">
        <f>P35-R35</f>
        <v>30828400.979999997</v>
      </c>
      <c r="R35" s="13">
        <f t="shared" ref="R35:R51" si="28">P35*0.05</f>
        <v>1622547.42</v>
      </c>
      <c r="S35" s="13">
        <v>0</v>
      </c>
      <c r="T35" s="27"/>
      <c r="U35" s="46"/>
      <c r="V35" s="27"/>
      <c r="W35" s="154"/>
      <c r="X35" s="27"/>
      <c r="Y35" s="46"/>
      <c r="Z35" s="13"/>
      <c r="AA35" s="47"/>
      <c r="AB35" s="114"/>
    </row>
    <row r="36" spans="1:28" s="76" customFormat="1" ht="27" customHeight="1" x14ac:dyDescent="0.25">
      <c r="A36" s="154">
        <v>18</v>
      </c>
      <c r="B36" s="177"/>
      <c r="C36" s="158" t="s">
        <v>143</v>
      </c>
      <c r="D36" s="160" t="s">
        <v>132</v>
      </c>
      <c r="E36" s="159">
        <v>42328</v>
      </c>
      <c r="F36" s="164" t="s">
        <v>69</v>
      </c>
      <c r="G36" s="154" t="s">
        <v>70</v>
      </c>
      <c r="H36" s="47">
        <v>48</v>
      </c>
      <c r="I36" s="13">
        <v>744.3</v>
      </c>
      <c r="J36" s="47">
        <v>21</v>
      </c>
      <c r="K36" s="47">
        <v>16</v>
      </c>
      <c r="L36" s="47">
        <v>5</v>
      </c>
      <c r="M36" s="13">
        <v>744.3</v>
      </c>
      <c r="N36" s="13">
        <v>604.29</v>
      </c>
      <c r="O36" s="13">
        <v>140.01</v>
      </c>
      <c r="P36" s="13">
        <f t="shared" si="27"/>
        <v>33159309.299999997</v>
      </c>
      <c r="Q36" s="13">
        <f t="shared" ref="Q36:Q51" si="29">P36-R36</f>
        <v>31501343.834999997</v>
      </c>
      <c r="R36" s="13">
        <f t="shared" si="28"/>
        <v>1657965.4649999999</v>
      </c>
      <c r="S36" s="13">
        <v>0</v>
      </c>
      <c r="T36" s="27"/>
      <c r="U36" s="46"/>
      <c r="V36" s="27"/>
      <c r="W36" s="151"/>
      <c r="X36" s="27"/>
      <c r="Y36" s="46"/>
      <c r="Z36" s="13"/>
      <c r="AA36" s="47"/>
      <c r="AB36" s="114"/>
    </row>
    <row r="37" spans="1:28" s="76" customFormat="1" ht="28.5" customHeight="1" x14ac:dyDescent="0.25">
      <c r="A37" s="154">
        <v>19</v>
      </c>
      <c r="B37" s="173" t="s">
        <v>85</v>
      </c>
      <c r="C37" s="36" t="s">
        <v>113</v>
      </c>
      <c r="D37" s="135" t="s">
        <v>138</v>
      </c>
      <c r="E37" s="140">
        <v>42496</v>
      </c>
      <c r="F37" s="130" t="s">
        <v>69</v>
      </c>
      <c r="G37" s="38" t="s">
        <v>70</v>
      </c>
      <c r="H37" s="58">
        <v>6</v>
      </c>
      <c r="I37" s="16">
        <f t="shared" ref="I37:I38" si="30">M37</f>
        <v>120.7</v>
      </c>
      <c r="J37" s="28">
        <v>2</v>
      </c>
      <c r="K37" s="28">
        <v>1</v>
      </c>
      <c r="L37" s="28">
        <v>1</v>
      </c>
      <c r="M37" s="12">
        <f>N37+O37</f>
        <v>120.7</v>
      </c>
      <c r="N37" s="30">
        <v>67.7</v>
      </c>
      <c r="O37" s="30">
        <v>53</v>
      </c>
      <c r="P37" s="13">
        <f>M37*44551</f>
        <v>5377305.7000000002</v>
      </c>
      <c r="Q37" s="13">
        <f t="shared" si="29"/>
        <v>5108440.415</v>
      </c>
      <c r="R37" s="13">
        <f t="shared" si="28"/>
        <v>268865.28500000003</v>
      </c>
      <c r="S37" s="13">
        <v>0</v>
      </c>
      <c r="T37" s="27">
        <f t="shared" si="23"/>
        <v>120.7</v>
      </c>
      <c r="U37" s="46">
        <f t="shared" si="24"/>
        <v>2</v>
      </c>
      <c r="V37" s="27">
        <v>0</v>
      </c>
      <c r="W37" s="19">
        <v>0</v>
      </c>
      <c r="X37" s="27">
        <v>0</v>
      </c>
      <c r="Y37" s="46">
        <v>0</v>
      </c>
      <c r="Z37" s="13">
        <v>0</v>
      </c>
      <c r="AA37" s="47">
        <v>0</v>
      </c>
      <c r="AB37" s="114"/>
    </row>
    <row r="38" spans="1:28" s="76" customFormat="1" ht="28.5" customHeight="1" x14ac:dyDescent="0.25">
      <c r="A38" s="154">
        <v>20</v>
      </c>
      <c r="B38" s="173"/>
      <c r="C38" s="36" t="s">
        <v>114</v>
      </c>
      <c r="D38" s="135" t="s">
        <v>138</v>
      </c>
      <c r="E38" s="140">
        <v>42496</v>
      </c>
      <c r="F38" s="130" t="s">
        <v>69</v>
      </c>
      <c r="G38" s="38" t="s">
        <v>70</v>
      </c>
      <c r="H38" s="58">
        <v>11</v>
      </c>
      <c r="I38" s="16">
        <f t="shared" si="30"/>
        <v>117.5</v>
      </c>
      <c r="J38" s="28">
        <v>4</v>
      </c>
      <c r="K38" s="28">
        <v>3</v>
      </c>
      <c r="L38" s="28">
        <v>1</v>
      </c>
      <c r="M38" s="12">
        <f>N38+O38</f>
        <v>117.5</v>
      </c>
      <c r="N38" s="30">
        <v>87.5</v>
      </c>
      <c r="O38" s="30">
        <v>30</v>
      </c>
      <c r="P38" s="13">
        <f t="shared" ref="P38:P51" si="31">M38*44551</f>
        <v>5234742.5</v>
      </c>
      <c r="Q38" s="13">
        <f t="shared" si="29"/>
        <v>4973005.375</v>
      </c>
      <c r="R38" s="13">
        <f t="shared" si="28"/>
        <v>261737.125</v>
      </c>
      <c r="S38" s="13">
        <v>0</v>
      </c>
      <c r="T38" s="27">
        <f t="shared" si="23"/>
        <v>117.5</v>
      </c>
      <c r="U38" s="46">
        <f t="shared" si="24"/>
        <v>4</v>
      </c>
      <c r="V38" s="27">
        <v>0</v>
      </c>
      <c r="W38" s="19">
        <v>0</v>
      </c>
      <c r="X38" s="27">
        <v>0</v>
      </c>
      <c r="Y38" s="46">
        <v>0</v>
      </c>
      <c r="Z38" s="13">
        <v>0</v>
      </c>
      <c r="AA38" s="47">
        <v>0</v>
      </c>
      <c r="AB38" s="114"/>
    </row>
    <row r="39" spans="1:28" s="76" customFormat="1" ht="26.4" x14ac:dyDescent="0.25">
      <c r="A39" s="154">
        <v>21</v>
      </c>
      <c r="B39" s="181" t="s">
        <v>64</v>
      </c>
      <c r="C39" s="77" t="s">
        <v>52</v>
      </c>
      <c r="D39" s="133" t="s">
        <v>130</v>
      </c>
      <c r="E39" s="134">
        <v>42196</v>
      </c>
      <c r="F39" s="131" t="s">
        <v>71</v>
      </c>
      <c r="G39" s="11" t="s">
        <v>72</v>
      </c>
      <c r="H39" s="15">
        <v>43</v>
      </c>
      <c r="I39" s="16">
        <f>M39</f>
        <v>505.2</v>
      </c>
      <c r="J39" s="18">
        <f t="shared" ref="J39:J51" si="32">K39+L39</f>
        <v>16</v>
      </c>
      <c r="K39" s="18">
        <v>12</v>
      </c>
      <c r="L39" s="18">
        <v>4</v>
      </c>
      <c r="M39" s="13">
        <f t="shared" ref="M39:M51" si="33">N39+O39</f>
        <v>505.2</v>
      </c>
      <c r="N39" s="16">
        <v>374</v>
      </c>
      <c r="O39" s="16">
        <v>131.19999999999999</v>
      </c>
      <c r="P39" s="13">
        <f t="shared" si="31"/>
        <v>22507165.199999999</v>
      </c>
      <c r="Q39" s="13">
        <f t="shared" si="29"/>
        <v>21381806.939999998</v>
      </c>
      <c r="R39" s="13">
        <f t="shared" si="28"/>
        <v>1125358.26</v>
      </c>
      <c r="S39" s="13">
        <v>0</v>
      </c>
      <c r="T39" s="27">
        <f t="shared" ref="T39:T51" si="34">M39</f>
        <v>505.2</v>
      </c>
      <c r="U39" s="46">
        <f t="shared" ref="U39:U51" si="35">J39</f>
        <v>16</v>
      </c>
      <c r="V39" s="27">
        <v>0</v>
      </c>
      <c r="W39" s="78">
        <v>0</v>
      </c>
      <c r="X39" s="27">
        <v>0</v>
      </c>
      <c r="Y39" s="46">
        <v>0</v>
      </c>
      <c r="Z39" s="13">
        <v>0</v>
      </c>
      <c r="AA39" s="47">
        <v>0</v>
      </c>
    </row>
    <row r="40" spans="1:28" s="76" customFormat="1" ht="26.4" x14ac:dyDescent="0.25">
      <c r="A40" s="154">
        <v>22</v>
      </c>
      <c r="B40" s="181"/>
      <c r="C40" s="77" t="s">
        <v>58</v>
      </c>
      <c r="D40" s="133" t="s">
        <v>140</v>
      </c>
      <c r="E40" s="134">
        <v>42090</v>
      </c>
      <c r="F40" s="131" t="s">
        <v>71</v>
      </c>
      <c r="G40" s="11" t="s">
        <v>72</v>
      </c>
      <c r="H40" s="15">
        <v>46</v>
      </c>
      <c r="I40" s="16">
        <f t="shared" ref="I40:I51" si="36">M40</f>
        <v>499.2</v>
      </c>
      <c r="J40" s="18">
        <f t="shared" si="32"/>
        <v>16</v>
      </c>
      <c r="K40" s="18">
        <v>13</v>
      </c>
      <c r="L40" s="18">
        <v>3</v>
      </c>
      <c r="M40" s="13">
        <f t="shared" si="33"/>
        <v>499.2</v>
      </c>
      <c r="N40" s="16">
        <v>407.4</v>
      </c>
      <c r="O40" s="16">
        <v>91.8</v>
      </c>
      <c r="P40" s="13">
        <f t="shared" si="31"/>
        <v>22239859.199999999</v>
      </c>
      <c r="Q40" s="13">
        <f t="shared" si="29"/>
        <v>21127866.239999998</v>
      </c>
      <c r="R40" s="13">
        <f t="shared" si="28"/>
        <v>1111992.96</v>
      </c>
      <c r="S40" s="13">
        <v>0</v>
      </c>
      <c r="T40" s="27">
        <f t="shared" si="34"/>
        <v>499.2</v>
      </c>
      <c r="U40" s="46">
        <f t="shared" si="35"/>
        <v>16</v>
      </c>
      <c r="V40" s="27">
        <v>0</v>
      </c>
      <c r="W40" s="78">
        <v>0</v>
      </c>
      <c r="X40" s="27">
        <v>0</v>
      </c>
      <c r="Y40" s="46">
        <v>0</v>
      </c>
      <c r="Z40" s="13">
        <v>0</v>
      </c>
      <c r="AA40" s="47">
        <v>0</v>
      </c>
    </row>
    <row r="41" spans="1:28" s="76" customFormat="1" ht="30.75" customHeight="1" x14ac:dyDescent="0.25">
      <c r="A41" s="154">
        <v>23</v>
      </c>
      <c r="B41" s="181"/>
      <c r="C41" s="79" t="s">
        <v>59</v>
      </c>
      <c r="D41" s="135" t="s">
        <v>141</v>
      </c>
      <c r="E41" s="136">
        <v>42247</v>
      </c>
      <c r="F41" s="131" t="s">
        <v>71</v>
      </c>
      <c r="G41" s="11" t="s">
        <v>72</v>
      </c>
      <c r="H41" s="47">
        <v>34</v>
      </c>
      <c r="I41" s="16">
        <f t="shared" si="36"/>
        <v>490</v>
      </c>
      <c r="J41" s="18">
        <f t="shared" si="32"/>
        <v>16</v>
      </c>
      <c r="K41" s="18">
        <v>11</v>
      </c>
      <c r="L41" s="18">
        <v>5</v>
      </c>
      <c r="M41" s="13">
        <f t="shared" si="33"/>
        <v>490</v>
      </c>
      <c r="N41" s="16">
        <v>311.39999999999998</v>
      </c>
      <c r="O41" s="16">
        <v>178.6</v>
      </c>
      <c r="P41" s="13">
        <f t="shared" si="31"/>
        <v>21829990</v>
      </c>
      <c r="Q41" s="13">
        <f t="shared" si="29"/>
        <v>20738490.5</v>
      </c>
      <c r="R41" s="13">
        <f t="shared" si="28"/>
        <v>1091499.5</v>
      </c>
      <c r="S41" s="13">
        <v>0</v>
      </c>
      <c r="T41" s="27">
        <f t="shared" si="34"/>
        <v>490</v>
      </c>
      <c r="U41" s="46">
        <f t="shared" si="35"/>
        <v>16</v>
      </c>
      <c r="V41" s="27">
        <v>0</v>
      </c>
      <c r="W41" s="78">
        <v>0</v>
      </c>
      <c r="X41" s="27">
        <v>0</v>
      </c>
      <c r="Y41" s="46">
        <v>0</v>
      </c>
      <c r="Z41" s="13">
        <v>0</v>
      </c>
      <c r="AA41" s="47">
        <v>0</v>
      </c>
    </row>
    <row r="42" spans="1:28" s="76" customFormat="1" ht="29.25" customHeight="1" x14ac:dyDescent="0.25">
      <c r="A42" s="154">
        <v>24</v>
      </c>
      <c r="B42" s="181"/>
      <c r="C42" s="79" t="s">
        <v>60</v>
      </c>
      <c r="D42" s="135" t="s">
        <v>141</v>
      </c>
      <c r="E42" s="136">
        <v>42247</v>
      </c>
      <c r="F42" s="131" t="s">
        <v>71</v>
      </c>
      <c r="G42" s="11" t="s">
        <v>72</v>
      </c>
      <c r="H42" s="47">
        <v>34</v>
      </c>
      <c r="I42" s="16">
        <f t="shared" si="36"/>
        <v>490.2</v>
      </c>
      <c r="J42" s="18">
        <f t="shared" si="32"/>
        <v>16</v>
      </c>
      <c r="K42" s="18">
        <v>12</v>
      </c>
      <c r="L42" s="18">
        <v>4</v>
      </c>
      <c r="M42" s="13">
        <f t="shared" si="33"/>
        <v>490.2</v>
      </c>
      <c r="N42" s="16">
        <v>386.2</v>
      </c>
      <c r="O42" s="16">
        <v>104</v>
      </c>
      <c r="P42" s="13">
        <f t="shared" si="31"/>
        <v>21838900.199999999</v>
      </c>
      <c r="Q42" s="13">
        <f t="shared" si="29"/>
        <v>20746955.189999998</v>
      </c>
      <c r="R42" s="13">
        <f t="shared" si="28"/>
        <v>1091945.01</v>
      </c>
      <c r="S42" s="13">
        <v>0</v>
      </c>
      <c r="T42" s="27">
        <f t="shared" si="34"/>
        <v>490.2</v>
      </c>
      <c r="U42" s="46">
        <f t="shared" si="35"/>
        <v>16</v>
      </c>
      <c r="V42" s="27">
        <v>0</v>
      </c>
      <c r="W42" s="78">
        <v>0</v>
      </c>
      <c r="X42" s="27">
        <v>0</v>
      </c>
      <c r="Y42" s="46">
        <v>0</v>
      </c>
      <c r="Z42" s="13">
        <v>0</v>
      </c>
      <c r="AA42" s="47">
        <v>0</v>
      </c>
    </row>
    <row r="43" spans="1:28" s="76" customFormat="1" ht="27.75" customHeight="1" x14ac:dyDescent="0.25">
      <c r="A43" s="154">
        <v>25</v>
      </c>
      <c r="B43" s="181"/>
      <c r="C43" s="79" t="s">
        <v>53</v>
      </c>
      <c r="D43" s="135" t="s">
        <v>141</v>
      </c>
      <c r="E43" s="136">
        <v>42247</v>
      </c>
      <c r="F43" s="131" t="s">
        <v>71</v>
      </c>
      <c r="G43" s="11" t="s">
        <v>72</v>
      </c>
      <c r="H43" s="47">
        <v>31</v>
      </c>
      <c r="I43" s="16">
        <f t="shared" si="36"/>
        <v>497.5</v>
      </c>
      <c r="J43" s="18">
        <f t="shared" si="32"/>
        <v>16</v>
      </c>
      <c r="K43" s="18">
        <v>12</v>
      </c>
      <c r="L43" s="18">
        <v>4</v>
      </c>
      <c r="M43" s="13">
        <f t="shared" si="33"/>
        <v>497.5</v>
      </c>
      <c r="N43" s="16">
        <v>372.3</v>
      </c>
      <c r="O43" s="16">
        <v>125.2</v>
      </c>
      <c r="P43" s="13">
        <f t="shared" si="31"/>
        <v>22164122.5</v>
      </c>
      <c r="Q43" s="13">
        <f t="shared" si="29"/>
        <v>21055916.375</v>
      </c>
      <c r="R43" s="13">
        <f t="shared" si="28"/>
        <v>1108206.125</v>
      </c>
      <c r="S43" s="13">
        <v>0</v>
      </c>
      <c r="T43" s="27">
        <f t="shared" si="34"/>
        <v>497.5</v>
      </c>
      <c r="U43" s="46">
        <f t="shared" si="35"/>
        <v>16</v>
      </c>
      <c r="V43" s="27">
        <v>0</v>
      </c>
      <c r="W43" s="78">
        <v>0</v>
      </c>
      <c r="X43" s="27">
        <v>0</v>
      </c>
      <c r="Y43" s="46">
        <v>0</v>
      </c>
      <c r="Z43" s="13">
        <v>0</v>
      </c>
      <c r="AA43" s="47">
        <v>0</v>
      </c>
    </row>
    <row r="44" spans="1:28" s="76" customFormat="1" ht="28.5" customHeight="1" x14ac:dyDescent="0.25">
      <c r="A44" s="154">
        <v>26</v>
      </c>
      <c r="B44" s="181"/>
      <c r="C44" s="79" t="s">
        <v>54</v>
      </c>
      <c r="D44" s="135" t="s">
        <v>141</v>
      </c>
      <c r="E44" s="136">
        <v>42247</v>
      </c>
      <c r="F44" s="131" t="s">
        <v>71</v>
      </c>
      <c r="G44" s="11" t="s">
        <v>72</v>
      </c>
      <c r="H44" s="61">
        <v>34</v>
      </c>
      <c r="I44" s="16">
        <f t="shared" si="36"/>
        <v>481.90000000000003</v>
      </c>
      <c r="J44" s="18">
        <f t="shared" si="32"/>
        <v>16</v>
      </c>
      <c r="K44" s="18">
        <v>13</v>
      </c>
      <c r="L44" s="18">
        <v>3</v>
      </c>
      <c r="M44" s="13">
        <f t="shared" si="33"/>
        <v>481.90000000000003</v>
      </c>
      <c r="N44" s="16">
        <v>386.6</v>
      </c>
      <c r="O44" s="16">
        <v>95.3</v>
      </c>
      <c r="P44" s="13">
        <f t="shared" si="31"/>
        <v>21469126.900000002</v>
      </c>
      <c r="Q44" s="13">
        <f t="shared" si="29"/>
        <v>20395670.555000003</v>
      </c>
      <c r="R44" s="13">
        <f t="shared" si="28"/>
        <v>1073456.3450000002</v>
      </c>
      <c r="S44" s="13">
        <v>0</v>
      </c>
      <c r="T44" s="27">
        <f t="shared" si="34"/>
        <v>481.90000000000003</v>
      </c>
      <c r="U44" s="46">
        <f t="shared" si="35"/>
        <v>16</v>
      </c>
      <c r="V44" s="27">
        <v>0</v>
      </c>
      <c r="W44" s="78">
        <v>0</v>
      </c>
      <c r="X44" s="27">
        <v>0</v>
      </c>
      <c r="Y44" s="46">
        <v>0</v>
      </c>
      <c r="Z44" s="13">
        <v>0</v>
      </c>
      <c r="AA44" s="47">
        <v>0</v>
      </c>
    </row>
    <row r="45" spans="1:28" s="76" customFormat="1" ht="33.75" customHeight="1" x14ac:dyDescent="0.25">
      <c r="A45" s="154">
        <v>27</v>
      </c>
      <c r="B45" s="181"/>
      <c r="C45" s="79" t="s">
        <v>61</v>
      </c>
      <c r="D45" s="135" t="s">
        <v>141</v>
      </c>
      <c r="E45" s="136">
        <v>42247</v>
      </c>
      <c r="F45" s="131" t="s">
        <v>71</v>
      </c>
      <c r="G45" s="11" t="s">
        <v>72</v>
      </c>
      <c r="H45" s="61">
        <v>33</v>
      </c>
      <c r="I45" s="16">
        <f t="shared" si="36"/>
        <v>507.1</v>
      </c>
      <c r="J45" s="18">
        <f t="shared" si="32"/>
        <v>16</v>
      </c>
      <c r="K45" s="18">
        <v>12</v>
      </c>
      <c r="L45" s="18">
        <v>4</v>
      </c>
      <c r="M45" s="13">
        <f t="shared" si="33"/>
        <v>507.1</v>
      </c>
      <c r="N45" s="16">
        <v>359.2</v>
      </c>
      <c r="O45" s="16">
        <v>147.9</v>
      </c>
      <c r="P45" s="13">
        <f t="shared" si="31"/>
        <v>22591812.100000001</v>
      </c>
      <c r="Q45" s="13">
        <f t="shared" si="29"/>
        <v>21462221.495000001</v>
      </c>
      <c r="R45" s="13">
        <f t="shared" si="28"/>
        <v>1129590.6050000002</v>
      </c>
      <c r="S45" s="13">
        <v>0</v>
      </c>
      <c r="T45" s="27">
        <f t="shared" si="34"/>
        <v>507.1</v>
      </c>
      <c r="U45" s="46">
        <f t="shared" si="35"/>
        <v>16</v>
      </c>
      <c r="V45" s="27">
        <v>0</v>
      </c>
      <c r="W45" s="78">
        <v>0</v>
      </c>
      <c r="X45" s="27">
        <v>0</v>
      </c>
      <c r="Y45" s="46">
        <v>0</v>
      </c>
      <c r="Z45" s="13">
        <v>0</v>
      </c>
      <c r="AA45" s="47">
        <v>0</v>
      </c>
    </row>
    <row r="46" spans="1:28" s="76" customFormat="1" ht="27.75" customHeight="1" x14ac:dyDescent="0.25">
      <c r="A46" s="154">
        <v>28</v>
      </c>
      <c r="B46" s="181"/>
      <c r="C46" s="79" t="s">
        <v>56</v>
      </c>
      <c r="D46" s="135" t="s">
        <v>141</v>
      </c>
      <c r="E46" s="136">
        <v>42247</v>
      </c>
      <c r="F46" s="131" t="s">
        <v>71</v>
      </c>
      <c r="G46" s="11" t="s">
        <v>72</v>
      </c>
      <c r="H46" s="47">
        <v>27</v>
      </c>
      <c r="I46" s="16">
        <f t="shared" si="36"/>
        <v>405.6</v>
      </c>
      <c r="J46" s="18">
        <f t="shared" si="32"/>
        <v>8</v>
      </c>
      <c r="K46" s="18">
        <v>5</v>
      </c>
      <c r="L46" s="18">
        <v>3</v>
      </c>
      <c r="M46" s="13">
        <f t="shared" si="33"/>
        <v>405.6</v>
      </c>
      <c r="N46" s="16">
        <v>250.3</v>
      </c>
      <c r="O46" s="16">
        <v>155.30000000000001</v>
      </c>
      <c r="P46" s="13">
        <f t="shared" si="31"/>
        <v>18069885.600000001</v>
      </c>
      <c r="Q46" s="13">
        <f t="shared" si="29"/>
        <v>17166391.32</v>
      </c>
      <c r="R46" s="13">
        <f t="shared" si="28"/>
        <v>903494.28000000014</v>
      </c>
      <c r="S46" s="13">
        <v>0</v>
      </c>
      <c r="T46" s="27">
        <f t="shared" si="34"/>
        <v>405.6</v>
      </c>
      <c r="U46" s="46">
        <f t="shared" si="35"/>
        <v>8</v>
      </c>
      <c r="V46" s="27">
        <v>0</v>
      </c>
      <c r="W46" s="78">
        <v>0</v>
      </c>
      <c r="X46" s="27">
        <v>0</v>
      </c>
      <c r="Y46" s="46">
        <v>0</v>
      </c>
      <c r="Z46" s="13">
        <v>0</v>
      </c>
      <c r="AA46" s="47">
        <v>0</v>
      </c>
    </row>
    <row r="47" spans="1:28" s="76" customFormat="1" ht="32.25" customHeight="1" x14ac:dyDescent="0.25">
      <c r="A47" s="154">
        <v>29</v>
      </c>
      <c r="B47" s="181"/>
      <c r="C47" s="79" t="s">
        <v>51</v>
      </c>
      <c r="D47" s="135" t="s">
        <v>141</v>
      </c>
      <c r="E47" s="136">
        <v>42247</v>
      </c>
      <c r="F47" s="131" t="s">
        <v>71</v>
      </c>
      <c r="G47" s="11" t="s">
        <v>72</v>
      </c>
      <c r="H47" s="47">
        <v>18</v>
      </c>
      <c r="I47" s="16">
        <f t="shared" si="36"/>
        <v>409.8</v>
      </c>
      <c r="J47" s="18">
        <f t="shared" si="32"/>
        <v>8</v>
      </c>
      <c r="K47" s="18">
        <v>7</v>
      </c>
      <c r="L47" s="18">
        <v>1</v>
      </c>
      <c r="M47" s="13">
        <f t="shared" si="33"/>
        <v>409.8</v>
      </c>
      <c r="N47" s="16">
        <v>363.2</v>
      </c>
      <c r="O47" s="16">
        <v>46.6</v>
      </c>
      <c r="P47" s="13">
        <f t="shared" si="31"/>
        <v>18256999.800000001</v>
      </c>
      <c r="Q47" s="13">
        <f t="shared" si="29"/>
        <v>17344149.810000002</v>
      </c>
      <c r="R47" s="13">
        <f t="shared" si="28"/>
        <v>912849.99000000011</v>
      </c>
      <c r="S47" s="13">
        <v>0</v>
      </c>
      <c r="T47" s="27">
        <f t="shared" si="34"/>
        <v>409.8</v>
      </c>
      <c r="U47" s="46">
        <f t="shared" si="35"/>
        <v>8</v>
      </c>
      <c r="V47" s="27">
        <v>0</v>
      </c>
      <c r="W47" s="78">
        <v>0</v>
      </c>
      <c r="X47" s="27">
        <v>0</v>
      </c>
      <c r="Y47" s="46">
        <v>0</v>
      </c>
      <c r="Z47" s="13">
        <v>0</v>
      </c>
      <c r="AA47" s="47">
        <v>0</v>
      </c>
    </row>
    <row r="48" spans="1:28" s="76" customFormat="1" ht="30.75" customHeight="1" x14ac:dyDescent="0.25">
      <c r="A48" s="154">
        <v>30</v>
      </c>
      <c r="B48" s="181"/>
      <c r="C48" s="79" t="s">
        <v>50</v>
      </c>
      <c r="D48" s="135" t="s">
        <v>141</v>
      </c>
      <c r="E48" s="136">
        <v>42247</v>
      </c>
      <c r="F48" s="131" t="s">
        <v>71</v>
      </c>
      <c r="G48" s="11" t="s">
        <v>72</v>
      </c>
      <c r="H48" s="47">
        <v>38</v>
      </c>
      <c r="I48" s="16">
        <f t="shared" si="36"/>
        <v>409</v>
      </c>
      <c r="J48" s="18">
        <f t="shared" si="32"/>
        <v>8</v>
      </c>
      <c r="K48" s="18">
        <v>7</v>
      </c>
      <c r="L48" s="18">
        <v>1</v>
      </c>
      <c r="M48" s="13">
        <f t="shared" si="33"/>
        <v>409</v>
      </c>
      <c r="N48" s="16">
        <v>362.1</v>
      </c>
      <c r="O48" s="16">
        <v>46.9</v>
      </c>
      <c r="P48" s="13">
        <f t="shared" si="31"/>
        <v>18221359</v>
      </c>
      <c r="Q48" s="13">
        <f t="shared" si="29"/>
        <v>17310291.050000001</v>
      </c>
      <c r="R48" s="13">
        <f t="shared" si="28"/>
        <v>911067.95000000007</v>
      </c>
      <c r="S48" s="13">
        <v>0</v>
      </c>
      <c r="T48" s="27">
        <f t="shared" si="34"/>
        <v>409</v>
      </c>
      <c r="U48" s="46">
        <f t="shared" si="35"/>
        <v>8</v>
      </c>
      <c r="V48" s="27">
        <v>0</v>
      </c>
      <c r="W48" s="78">
        <v>0</v>
      </c>
      <c r="X48" s="27">
        <v>0</v>
      </c>
      <c r="Y48" s="46">
        <v>0</v>
      </c>
      <c r="Z48" s="13">
        <v>0</v>
      </c>
      <c r="AA48" s="47">
        <v>0</v>
      </c>
    </row>
    <row r="49" spans="1:32" s="76" customFormat="1" ht="31.5" customHeight="1" x14ac:dyDescent="0.25">
      <c r="A49" s="154">
        <v>31</v>
      </c>
      <c r="B49" s="181"/>
      <c r="C49" s="77" t="s">
        <v>57</v>
      </c>
      <c r="D49" s="133" t="s">
        <v>136</v>
      </c>
      <c r="E49" s="134">
        <v>41543</v>
      </c>
      <c r="F49" s="131" t="s">
        <v>71</v>
      </c>
      <c r="G49" s="11" t="s">
        <v>72</v>
      </c>
      <c r="H49" s="15">
        <v>42</v>
      </c>
      <c r="I49" s="16">
        <f t="shared" si="36"/>
        <v>482.5</v>
      </c>
      <c r="J49" s="18">
        <f t="shared" si="32"/>
        <v>16</v>
      </c>
      <c r="K49" s="18">
        <v>11</v>
      </c>
      <c r="L49" s="18">
        <v>5</v>
      </c>
      <c r="M49" s="13">
        <f t="shared" si="33"/>
        <v>482.5</v>
      </c>
      <c r="N49" s="16">
        <v>334.8</v>
      </c>
      <c r="O49" s="16">
        <v>147.69999999999999</v>
      </c>
      <c r="P49" s="13">
        <f t="shared" si="31"/>
        <v>21495857.5</v>
      </c>
      <c r="Q49" s="13">
        <f t="shared" si="29"/>
        <v>20421064.625</v>
      </c>
      <c r="R49" s="13">
        <f t="shared" si="28"/>
        <v>1074792.875</v>
      </c>
      <c r="S49" s="13">
        <v>0</v>
      </c>
      <c r="T49" s="27">
        <f t="shared" si="34"/>
        <v>482.5</v>
      </c>
      <c r="U49" s="46">
        <f t="shared" si="35"/>
        <v>16</v>
      </c>
      <c r="V49" s="27">
        <v>0</v>
      </c>
      <c r="W49" s="78">
        <v>0</v>
      </c>
      <c r="X49" s="27">
        <v>0</v>
      </c>
      <c r="Y49" s="46">
        <v>0</v>
      </c>
      <c r="Z49" s="13">
        <v>0</v>
      </c>
      <c r="AA49" s="47">
        <v>0</v>
      </c>
    </row>
    <row r="50" spans="1:32" s="76" customFormat="1" ht="26.4" x14ac:dyDescent="0.25">
      <c r="A50" s="154">
        <v>32</v>
      </c>
      <c r="B50" s="181"/>
      <c r="C50" s="79" t="s">
        <v>41</v>
      </c>
      <c r="D50" s="135" t="s">
        <v>141</v>
      </c>
      <c r="E50" s="136">
        <v>42247</v>
      </c>
      <c r="F50" s="132" t="s">
        <v>71</v>
      </c>
      <c r="G50" s="40" t="s">
        <v>72</v>
      </c>
      <c r="H50" s="47">
        <v>50</v>
      </c>
      <c r="I50" s="16">
        <f t="shared" si="36"/>
        <v>494.3</v>
      </c>
      <c r="J50" s="18">
        <f t="shared" si="32"/>
        <v>16</v>
      </c>
      <c r="K50" s="18">
        <v>11</v>
      </c>
      <c r="L50" s="18">
        <v>5</v>
      </c>
      <c r="M50" s="13">
        <f t="shared" si="33"/>
        <v>494.3</v>
      </c>
      <c r="N50" s="16">
        <v>329.3</v>
      </c>
      <c r="O50" s="16">
        <v>165</v>
      </c>
      <c r="P50" s="13">
        <f t="shared" si="31"/>
        <v>22021559.300000001</v>
      </c>
      <c r="Q50" s="13">
        <f t="shared" si="29"/>
        <v>20920481.335000001</v>
      </c>
      <c r="R50" s="13">
        <f t="shared" si="28"/>
        <v>1101077.9650000001</v>
      </c>
      <c r="S50" s="13">
        <v>0</v>
      </c>
      <c r="T50" s="27">
        <f t="shared" si="34"/>
        <v>494.3</v>
      </c>
      <c r="U50" s="46">
        <f t="shared" si="35"/>
        <v>16</v>
      </c>
      <c r="V50" s="27">
        <v>0</v>
      </c>
      <c r="W50" s="78">
        <v>0</v>
      </c>
      <c r="X50" s="27">
        <v>0</v>
      </c>
      <c r="Y50" s="46">
        <v>0</v>
      </c>
      <c r="Z50" s="13">
        <v>0</v>
      </c>
      <c r="AA50" s="47">
        <v>0</v>
      </c>
    </row>
    <row r="51" spans="1:32" s="76" customFormat="1" ht="26.4" x14ac:dyDescent="0.25">
      <c r="A51" s="154">
        <v>33</v>
      </c>
      <c r="B51" s="181"/>
      <c r="C51" s="79" t="s">
        <v>42</v>
      </c>
      <c r="D51" s="135" t="s">
        <v>141</v>
      </c>
      <c r="E51" s="136">
        <v>42247</v>
      </c>
      <c r="F51" s="132" t="s">
        <v>71</v>
      </c>
      <c r="G51" s="11" t="s">
        <v>72</v>
      </c>
      <c r="H51" s="47">
        <v>33</v>
      </c>
      <c r="I51" s="16">
        <f t="shared" si="36"/>
        <v>493.70000000000005</v>
      </c>
      <c r="J51" s="18">
        <f t="shared" si="32"/>
        <v>16</v>
      </c>
      <c r="K51" s="18">
        <v>12</v>
      </c>
      <c r="L51" s="18">
        <v>4</v>
      </c>
      <c r="M51" s="13">
        <f t="shared" si="33"/>
        <v>493.70000000000005</v>
      </c>
      <c r="N51" s="16">
        <v>362.1</v>
      </c>
      <c r="O51" s="16">
        <v>131.6</v>
      </c>
      <c r="P51" s="13">
        <f t="shared" si="31"/>
        <v>21994828.700000003</v>
      </c>
      <c r="Q51" s="13">
        <f t="shared" si="29"/>
        <v>20895087.265000004</v>
      </c>
      <c r="R51" s="13">
        <f t="shared" si="28"/>
        <v>1099741.4350000003</v>
      </c>
      <c r="S51" s="13">
        <v>0</v>
      </c>
      <c r="T51" s="27">
        <f t="shared" si="34"/>
        <v>493.70000000000005</v>
      </c>
      <c r="U51" s="46">
        <f t="shared" si="35"/>
        <v>16</v>
      </c>
      <c r="V51" s="27">
        <v>0</v>
      </c>
      <c r="W51" s="78">
        <v>0</v>
      </c>
      <c r="X51" s="27">
        <v>0</v>
      </c>
      <c r="Y51" s="46">
        <v>0</v>
      </c>
      <c r="Z51" s="13">
        <v>0</v>
      </c>
      <c r="AA51" s="47">
        <v>0</v>
      </c>
    </row>
    <row r="52" spans="1:32" s="55" customFormat="1" ht="26.4" x14ac:dyDescent="0.25">
      <c r="A52" s="154"/>
      <c r="B52" s="109"/>
      <c r="C52" s="108" t="s">
        <v>99</v>
      </c>
      <c r="D52" s="147"/>
      <c r="E52" s="146"/>
      <c r="F52" s="110"/>
      <c r="G52" s="110"/>
      <c r="H52" s="111">
        <f>SUM(H55:H69)</f>
        <v>508</v>
      </c>
      <c r="I52" s="112">
        <f t="shared" ref="I52:O52" si="37">SUM(I53:I69)</f>
        <v>7724.5999999999995</v>
      </c>
      <c r="J52" s="111">
        <f t="shared" si="37"/>
        <v>232</v>
      </c>
      <c r="K52" s="111">
        <f t="shared" si="37"/>
        <v>169</v>
      </c>
      <c r="L52" s="111">
        <f t="shared" si="37"/>
        <v>63</v>
      </c>
      <c r="M52" s="112">
        <f t="shared" si="37"/>
        <v>7724.5999999999995</v>
      </c>
      <c r="N52" s="112">
        <f t="shared" si="37"/>
        <v>5577.6</v>
      </c>
      <c r="O52" s="112">
        <f t="shared" si="37"/>
        <v>2147</v>
      </c>
      <c r="P52" s="112">
        <f t="shared" ref="P52:S52" si="38">SUM(P53:P69)</f>
        <v>344138654.59999996</v>
      </c>
      <c r="Q52" s="112">
        <f t="shared" si="38"/>
        <v>326931721.87000006</v>
      </c>
      <c r="R52" s="112">
        <f t="shared" si="38"/>
        <v>17206932.73</v>
      </c>
      <c r="S52" s="112">
        <f t="shared" si="38"/>
        <v>0</v>
      </c>
      <c r="T52" s="23">
        <f t="shared" ref="T52:AA52" si="39">SUM(T55:T69)</f>
        <v>6743.5999999999985</v>
      </c>
      <c r="U52" s="23">
        <f t="shared" si="39"/>
        <v>200</v>
      </c>
      <c r="V52" s="23">
        <f t="shared" si="39"/>
        <v>0</v>
      </c>
      <c r="W52" s="24">
        <f t="shared" si="39"/>
        <v>0</v>
      </c>
      <c r="X52" s="23">
        <f t="shared" si="39"/>
        <v>0</v>
      </c>
      <c r="Y52" s="24">
        <f t="shared" si="39"/>
        <v>0</v>
      </c>
      <c r="Z52" s="23">
        <f t="shared" si="39"/>
        <v>0</v>
      </c>
      <c r="AA52" s="24">
        <f t="shared" si="39"/>
        <v>0</v>
      </c>
      <c r="AB52" s="115"/>
      <c r="AC52" s="64"/>
      <c r="AD52" s="64"/>
      <c r="AE52" s="64"/>
      <c r="AF52" s="64"/>
    </row>
    <row r="53" spans="1:32" s="55" customFormat="1" ht="26.4" x14ac:dyDescent="0.25">
      <c r="A53" s="169"/>
      <c r="B53" s="178" t="s">
        <v>64</v>
      </c>
      <c r="C53" s="79" t="s">
        <v>48</v>
      </c>
      <c r="D53" s="135" t="s">
        <v>141</v>
      </c>
      <c r="E53" s="136">
        <v>42247</v>
      </c>
      <c r="F53" s="131" t="s">
        <v>71</v>
      </c>
      <c r="G53" s="11" t="s">
        <v>72</v>
      </c>
      <c r="H53" s="47">
        <f ca="1">H53:H6935</f>
        <v>0</v>
      </c>
      <c r="I53" s="16">
        <f t="shared" ref="I53" si="40">M53</f>
        <v>493</v>
      </c>
      <c r="J53" s="18">
        <f t="shared" ref="J53" si="41">K53+L53</f>
        <v>16</v>
      </c>
      <c r="K53" s="18">
        <v>13</v>
      </c>
      <c r="L53" s="18">
        <v>3</v>
      </c>
      <c r="M53" s="13">
        <f t="shared" ref="M53" si="42">N53+O53</f>
        <v>493</v>
      </c>
      <c r="N53" s="16">
        <v>397.2</v>
      </c>
      <c r="O53" s="16">
        <v>95.8</v>
      </c>
      <c r="P53" s="13">
        <f t="shared" ref="P53" si="43">M53*44551</f>
        <v>21963643</v>
      </c>
      <c r="Q53" s="13">
        <f>P53-R53</f>
        <v>20865460.850000001</v>
      </c>
      <c r="R53" s="13">
        <f t="shared" ref="R53:R69" si="44">P53*0.05</f>
        <v>1098182.1500000001</v>
      </c>
      <c r="S53" s="13">
        <v>0</v>
      </c>
      <c r="T53" s="23"/>
      <c r="U53" s="23"/>
      <c r="V53" s="23"/>
      <c r="W53" s="24"/>
      <c r="X53" s="23"/>
      <c r="Y53" s="24"/>
      <c r="Z53" s="23"/>
      <c r="AA53" s="24"/>
      <c r="AB53" s="115"/>
      <c r="AC53" s="64"/>
      <c r="AD53" s="64"/>
      <c r="AE53" s="64"/>
      <c r="AF53" s="64"/>
    </row>
    <row r="54" spans="1:32" s="55" customFormat="1" ht="26.4" x14ac:dyDescent="0.25">
      <c r="A54" s="169"/>
      <c r="B54" s="179"/>
      <c r="C54" s="79" t="s">
        <v>49</v>
      </c>
      <c r="D54" s="135" t="s">
        <v>141</v>
      </c>
      <c r="E54" s="136">
        <v>42247</v>
      </c>
      <c r="F54" s="131" t="s">
        <v>71</v>
      </c>
      <c r="G54" s="11" t="s">
        <v>72</v>
      </c>
      <c r="H54" s="47">
        <v>46</v>
      </c>
      <c r="I54" s="16">
        <f t="shared" ref="I54" si="45">M54</f>
        <v>488</v>
      </c>
      <c r="J54" s="18">
        <f t="shared" ref="J54" si="46">K54+L54</f>
        <v>16</v>
      </c>
      <c r="K54" s="18">
        <v>12</v>
      </c>
      <c r="L54" s="18">
        <v>4</v>
      </c>
      <c r="M54" s="13">
        <f t="shared" ref="M54" si="47">N54+O54</f>
        <v>488</v>
      </c>
      <c r="N54" s="16">
        <v>380.1</v>
      </c>
      <c r="O54" s="16">
        <v>107.9</v>
      </c>
      <c r="P54" s="13">
        <f>M54*44551</f>
        <v>21740888</v>
      </c>
      <c r="Q54" s="13">
        <f t="shared" ref="Q54:Q69" si="48">P54-R54</f>
        <v>20653843.600000001</v>
      </c>
      <c r="R54" s="13">
        <f t="shared" si="44"/>
        <v>1087044.4000000001</v>
      </c>
      <c r="S54" s="13">
        <v>0</v>
      </c>
      <c r="T54" s="23"/>
      <c r="U54" s="23"/>
      <c r="V54" s="23"/>
      <c r="W54" s="24"/>
      <c r="X54" s="23"/>
      <c r="Y54" s="24"/>
      <c r="Z54" s="23"/>
      <c r="AA54" s="24"/>
      <c r="AB54" s="115"/>
      <c r="AC54" s="64"/>
      <c r="AD54" s="64"/>
      <c r="AE54" s="64"/>
      <c r="AF54" s="64"/>
    </row>
    <row r="55" spans="1:32" s="67" customFormat="1" ht="26.4" x14ac:dyDescent="0.3">
      <c r="A55" s="154">
        <v>36</v>
      </c>
      <c r="B55" s="179"/>
      <c r="C55" s="21" t="s">
        <v>62</v>
      </c>
      <c r="D55" s="135" t="s">
        <v>141</v>
      </c>
      <c r="E55" s="136">
        <v>42247</v>
      </c>
      <c r="F55" s="132" t="s">
        <v>74</v>
      </c>
      <c r="G55" s="40" t="s">
        <v>73</v>
      </c>
      <c r="H55" s="47">
        <v>43</v>
      </c>
      <c r="I55" s="16">
        <f>M55</f>
        <v>491.3</v>
      </c>
      <c r="J55" s="18">
        <f>K55+L55</f>
        <v>16</v>
      </c>
      <c r="K55" s="18">
        <v>10</v>
      </c>
      <c r="L55" s="18">
        <v>6</v>
      </c>
      <c r="M55" s="13">
        <f>N55+O55</f>
        <v>491.3</v>
      </c>
      <c r="N55" s="16">
        <v>306.5</v>
      </c>
      <c r="O55" s="16">
        <v>184.8</v>
      </c>
      <c r="P55" s="13">
        <f>M55*44551</f>
        <v>21887906.300000001</v>
      </c>
      <c r="Q55" s="13">
        <f t="shared" si="48"/>
        <v>20793510.984999999</v>
      </c>
      <c r="R55" s="13">
        <f t="shared" si="44"/>
        <v>1094395.3150000002</v>
      </c>
      <c r="S55" s="13">
        <v>0</v>
      </c>
      <c r="T55" s="27">
        <f t="shared" ref="T55:T69" si="49">M55</f>
        <v>491.3</v>
      </c>
      <c r="U55" s="46">
        <f t="shared" ref="U55:U69" si="50">J55</f>
        <v>16</v>
      </c>
      <c r="V55" s="27">
        <v>0</v>
      </c>
      <c r="W55" s="78">
        <v>0</v>
      </c>
      <c r="X55" s="27">
        <v>0</v>
      </c>
      <c r="Y55" s="46">
        <v>0</v>
      </c>
      <c r="Z55" s="13">
        <v>0</v>
      </c>
      <c r="AA55" s="47">
        <v>0</v>
      </c>
    </row>
    <row r="56" spans="1:32" s="67" customFormat="1" ht="26.4" x14ac:dyDescent="0.3">
      <c r="A56" s="154">
        <v>37</v>
      </c>
      <c r="B56" s="179"/>
      <c r="C56" s="21" t="s">
        <v>63</v>
      </c>
      <c r="D56" s="135" t="s">
        <v>141</v>
      </c>
      <c r="E56" s="136">
        <v>42247</v>
      </c>
      <c r="F56" s="132" t="s">
        <v>74</v>
      </c>
      <c r="G56" s="40" t="s">
        <v>73</v>
      </c>
      <c r="H56" s="47">
        <v>29</v>
      </c>
      <c r="I56" s="16">
        <f t="shared" ref="I56:I69" si="51">M56</f>
        <v>493.2</v>
      </c>
      <c r="J56" s="18">
        <f>K56+L56</f>
        <v>16</v>
      </c>
      <c r="K56" s="18">
        <v>14</v>
      </c>
      <c r="L56" s="18">
        <v>2</v>
      </c>
      <c r="M56" s="13">
        <f>N56+O56</f>
        <v>493.2</v>
      </c>
      <c r="N56" s="16">
        <v>424.9</v>
      </c>
      <c r="O56" s="16">
        <v>68.3</v>
      </c>
      <c r="P56" s="13">
        <f t="shared" ref="P56:P69" si="52">M56*44551</f>
        <v>21972553.199999999</v>
      </c>
      <c r="Q56" s="13">
        <f t="shared" si="48"/>
        <v>20873925.539999999</v>
      </c>
      <c r="R56" s="13">
        <f t="shared" si="44"/>
        <v>1098627.6599999999</v>
      </c>
      <c r="S56" s="13">
        <v>0</v>
      </c>
      <c r="T56" s="27">
        <f t="shared" si="49"/>
        <v>493.2</v>
      </c>
      <c r="U56" s="46">
        <f t="shared" si="50"/>
        <v>16</v>
      </c>
      <c r="V56" s="27">
        <v>0</v>
      </c>
      <c r="W56" s="78">
        <v>0</v>
      </c>
      <c r="X56" s="27">
        <v>0</v>
      </c>
      <c r="Y56" s="46">
        <v>0</v>
      </c>
      <c r="Z56" s="13">
        <v>0</v>
      </c>
      <c r="AA56" s="47">
        <v>0</v>
      </c>
    </row>
    <row r="57" spans="1:32" s="67" customFormat="1" ht="26.4" x14ac:dyDescent="0.3">
      <c r="A57" s="154">
        <v>38</v>
      </c>
      <c r="B57" s="179"/>
      <c r="C57" s="21" t="s">
        <v>43</v>
      </c>
      <c r="D57" s="135" t="s">
        <v>141</v>
      </c>
      <c r="E57" s="136">
        <v>42247</v>
      </c>
      <c r="F57" s="132" t="s">
        <v>74</v>
      </c>
      <c r="G57" s="40" t="s">
        <v>73</v>
      </c>
      <c r="H57" s="47">
        <v>32</v>
      </c>
      <c r="I57" s="16">
        <f t="shared" si="51"/>
        <v>491.5</v>
      </c>
      <c r="J57" s="18">
        <f t="shared" ref="J57:J63" si="53">K57+L57</f>
        <v>16</v>
      </c>
      <c r="K57" s="18">
        <v>9</v>
      </c>
      <c r="L57" s="18">
        <v>7</v>
      </c>
      <c r="M57" s="13">
        <f t="shared" ref="M57:M63" si="54">N57+O57</f>
        <v>491.5</v>
      </c>
      <c r="N57" s="16">
        <v>271.89999999999998</v>
      </c>
      <c r="O57" s="16">
        <v>219.6</v>
      </c>
      <c r="P57" s="13">
        <f t="shared" si="52"/>
        <v>21896816.5</v>
      </c>
      <c r="Q57" s="13">
        <f t="shared" si="48"/>
        <v>20801975.675000001</v>
      </c>
      <c r="R57" s="13">
        <f t="shared" si="44"/>
        <v>1094840.825</v>
      </c>
      <c r="S57" s="13">
        <v>0</v>
      </c>
      <c r="T57" s="27">
        <f t="shared" si="49"/>
        <v>491.5</v>
      </c>
      <c r="U57" s="46">
        <f t="shared" si="50"/>
        <v>16</v>
      </c>
      <c r="V57" s="27">
        <v>0</v>
      </c>
      <c r="W57" s="78">
        <v>0</v>
      </c>
      <c r="X57" s="27">
        <v>0</v>
      </c>
      <c r="Y57" s="46">
        <v>0</v>
      </c>
      <c r="Z57" s="13">
        <v>0</v>
      </c>
      <c r="AA57" s="47">
        <v>0</v>
      </c>
    </row>
    <row r="58" spans="1:32" s="67" customFormat="1" ht="26.4" x14ac:dyDescent="0.3">
      <c r="A58" s="154">
        <v>39</v>
      </c>
      <c r="B58" s="179"/>
      <c r="C58" s="21" t="s">
        <v>44</v>
      </c>
      <c r="D58" s="135" t="s">
        <v>141</v>
      </c>
      <c r="E58" s="136">
        <v>42247</v>
      </c>
      <c r="F58" s="132" t="s">
        <v>74</v>
      </c>
      <c r="G58" s="40" t="s">
        <v>73</v>
      </c>
      <c r="H58" s="47">
        <v>33</v>
      </c>
      <c r="I58" s="16">
        <f t="shared" si="51"/>
        <v>497.3</v>
      </c>
      <c r="J58" s="18">
        <f t="shared" si="53"/>
        <v>16</v>
      </c>
      <c r="K58" s="18">
        <v>12</v>
      </c>
      <c r="L58" s="18">
        <v>4</v>
      </c>
      <c r="M58" s="13">
        <f t="shared" si="54"/>
        <v>497.3</v>
      </c>
      <c r="N58" s="16">
        <v>371.6</v>
      </c>
      <c r="O58" s="16">
        <v>125.7</v>
      </c>
      <c r="P58" s="13">
        <f t="shared" si="52"/>
        <v>22155212.300000001</v>
      </c>
      <c r="Q58" s="13">
        <f t="shared" si="48"/>
        <v>21047451.685000002</v>
      </c>
      <c r="R58" s="13">
        <f t="shared" si="44"/>
        <v>1107760.615</v>
      </c>
      <c r="S58" s="13">
        <v>0</v>
      </c>
      <c r="T58" s="27">
        <f t="shared" si="49"/>
        <v>497.3</v>
      </c>
      <c r="U58" s="46">
        <f t="shared" si="50"/>
        <v>16</v>
      </c>
      <c r="V58" s="27">
        <v>0</v>
      </c>
      <c r="W58" s="78">
        <v>0</v>
      </c>
      <c r="X58" s="27">
        <v>0</v>
      </c>
      <c r="Y58" s="46">
        <v>0</v>
      </c>
      <c r="Z58" s="13">
        <v>0</v>
      </c>
      <c r="AA58" s="47">
        <v>0</v>
      </c>
    </row>
    <row r="59" spans="1:32" s="67" customFormat="1" ht="26.4" x14ac:dyDescent="0.3">
      <c r="A59" s="154">
        <v>40</v>
      </c>
      <c r="B59" s="179"/>
      <c r="C59" s="21" t="s">
        <v>45</v>
      </c>
      <c r="D59" s="135" t="s">
        <v>141</v>
      </c>
      <c r="E59" s="136">
        <v>42247</v>
      </c>
      <c r="F59" s="132" t="s">
        <v>74</v>
      </c>
      <c r="G59" s="40" t="s">
        <v>73</v>
      </c>
      <c r="H59" s="47">
        <v>39</v>
      </c>
      <c r="I59" s="16">
        <f t="shared" si="51"/>
        <v>498.8</v>
      </c>
      <c r="J59" s="18">
        <f t="shared" si="53"/>
        <v>16</v>
      </c>
      <c r="K59" s="18">
        <v>14</v>
      </c>
      <c r="L59" s="18">
        <v>2</v>
      </c>
      <c r="M59" s="13">
        <f t="shared" si="54"/>
        <v>498.8</v>
      </c>
      <c r="N59" s="16">
        <v>433.8</v>
      </c>
      <c r="O59" s="16">
        <v>65</v>
      </c>
      <c r="P59" s="13">
        <f t="shared" si="52"/>
        <v>22222038.800000001</v>
      </c>
      <c r="Q59" s="13">
        <f t="shared" si="48"/>
        <v>21110936.859999999</v>
      </c>
      <c r="R59" s="13">
        <f t="shared" si="44"/>
        <v>1111101.9400000002</v>
      </c>
      <c r="S59" s="13">
        <v>0</v>
      </c>
      <c r="T59" s="27">
        <f t="shared" si="49"/>
        <v>498.8</v>
      </c>
      <c r="U59" s="46">
        <f t="shared" si="50"/>
        <v>16</v>
      </c>
      <c r="V59" s="27">
        <v>0</v>
      </c>
      <c r="W59" s="78">
        <v>0</v>
      </c>
      <c r="X59" s="27">
        <v>0</v>
      </c>
      <c r="Y59" s="46">
        <v>0</v>
      </c>
      <c r="Z59" s="13">
        <v>0</v>
      </c>
      <c r="AA59" s="47">
        <v>0</v>
      </c>
    </row>
    <row r="60" spans="1:32" s="67" customFormat="1" ht="30" customHeight="1" x14ac:dyDescent="0.3">
      <c r="A60" s="154">
        <v>41</v>
      </c>
      <c r="B60" s="179"/>
      <c r="C60" s="21" t="s">
        <v>46</v>
      </c>
      <c r="D60" s="135" t="s">
        <v>141</v>
      </c>
      <c r="E60" s="136">
        <v>42247</v>
      </c>
      <c r="F60" s="132" t="s">
        <v>74</v>
      </c>
      <c r="G60" s="40" t="s">
        <v>73</v>
      </c>
      <c r="H60" s="47">
        <v>42</v>
      </c>
      <c r="I60" s="16">
        <f t="shared" si="51"/>
        <v>503.40000000000003</v>
      </c>
      <c r="J60" s="18">
        <f t="shared" si="53"/>
        <v>16</v>
      </c>
      <c r="K60" s="18">
        <v>12</v>
      </c>
      <c r="L60" s="18">
        <v>4</v>
      </c>
      <c r="M60" s="13">
        <f t="shared" si="54"/>
        <v>503.40000000000003</v>
      </c>
      <c r="N60" s="16">
        <v>375.1</v>
      </c>
      <c r="O60" s="16">
        <v>128.30000000000001</v>
      </c>
      <c r="P60" s="13">
        <f t="shared" si="52"/>
        <v>22426973.400000002</v>
      </c>
      <c r="Q60" s="13">
        <f t="shared" si="48"/>
        <v>21305624.73</v>
      </c>
      <c r="R60" s="13">
        <f t="shared" si="44"/>
        <v>1121348.6700000002</v>
      </c>
      <c r="S60" s="13">
        <v>0</v>
      </c>
      <c r="T60" s="27">
        <f t="shared" si="49"/>
        <v>503.40000000000003</v>
      </c>
      <c r="U60" s="46">
        <f t="shared" si="50"/>
        <v>16</v>
      </c>
      <c r="V60" s="27">
        <v>0</v>
      </c>
      <c r="W60" s="78">
        <v>0</v>
      </c>
      <c r="X60" s="27">
        <v>0</v>
      </c>
      <c r="Y60" s="46">
        <v>0</v>
      </c>
      <c r="Z60" s="13">
        <v>0</v>
      </c>
      <c r="AA60" s="47">
        <v>0</v>
      </c>
    </row>
    <row r="61" spans="1:32" s="67" customFormat="1" ht="25.5" customHeight="1" x14ac:dyDescent="0.3">
      <c r="A61" s="154">
        <v>42</v>
      </c>
      <c r="B61" s="179"/>
      <c r="C61" s="21" t="s">
        <v>47</v>
      </c>
      <c r="D61" s="135" t="s">
        <v>141</v>
      </c>
      <c r="E61" s="136">
        <v>42247</v>
      </c>
      <c r="F61" s="132" t="s">
        <v>74</v>
      </c>
      <c r="G61" s="40" t="s">
        <v>73</v>
      </c>
      <c r="H61" s="47">
        <v>37</v>
      </c>
      <c r="I61" s="16">
        <f t="shared" si="51"/>
        <v>498.1</v>
      </c>
      <c r="J61" s="18">
        <f t="shared" si="53"/>
        <v>16</v>
      </c>
      <c r="K61" s="18">
        <v>11</v>
      </c>
      <c r="L61" s="18">
        <v>5</v>
      </c>
      <c r="M61" s="13">
        <f t="shared" si="54"/>
        <v>498.1</v>
      </c>
      <c r="N61" s="16">
        <v>339.8</v>
      </c>
      <c r="O61" s="16">
        <v>158.30000000000001</v>
      </c>
      <c r="P61" s="13">
        <f t="shared" si="52"/>
        <v>22190853.100000001</v>
      </c>
      <c r="Q61" s="13">
        <f t="shared" si="48"/>
        <v>21081310.445</v>
      </c>
      <c r="R61" s="13">
        <f t="shared" si="44"/>
        <v>1109542.655</v>
      </c>
      <c r="S61" s="13">
        <v>0</v>
      </c>
      <c r="T61" s="27">
        <f t="shared" si="49"/>
        <v>498.1</v>
      </c>
      <c r="U61" s="46">
        <f t="shared" si="50"/>
        <v>16</v>
      </c>
      <c r="V61" s="27">
        <v>0</v>
      </c>
      <c r="W61" s="78">
        <v>0</v>
      </c>
      <c r="X61" s="27">
        <v>0</v>
      </c>
      <c r="Y61" s="46">
        <v>0</v>
      </c>
      <c r="Z61" s="13">
        <v>0</v>
      </c>
      <c r="AA61" s="47">
        <v>0</v>
      </c>
    </row>
    <row r="62" spans="1:32" s="67" customFormat="1" ht="36" customHeight="1" x14ac:dyDescent="0.3">
      <c r="A62" s="154">
        <v>43</v>
      </c>
      <c r="B62" s="179"/>
      <c r="C62" s="21" t="s">
        <v>55</v>
      </c>
      <c r="D62" s="135" t="s">
        <v>141</v>
      </c>
      <c r="E62" s="136">
        <v>42247</v>
      </c>
      <c r="F62" s="132" t="s">
        <v>74</v>
      </c>
      <c r="G62" s="40" t="s">
        <v>73</v>
      </c>
      <c r="H62" s="47">
        <v>29</v>
      </c>
      <c r="I62" s="16">
        <f t="shared" si="51"/>
        <v>501.2</v>
      </c>
      <c r="J62" s="18">
        <f t="shared" si="53"/>
        <v>16</v>
      </c>
      <c r="K62" s="18">
        <v>13</v>
      </c>
      <c r="L62" s="18">
        <v>3</v>
      </c>
      <c r="M62" s="13">
        <f t="shared" si="54"/>
        <v>501.2</v>
      </c>
      <c r="N62" s="16">
        <v>402.2</v>
      </c>
      <c r="O62" s="16">
        <v>99</v>
      </c>
      <c r="P62" s="13">
        <f t="shared" si="52"/>
        <v>22328961.199999999</v>
      </c>
      <c r="Q62" s="13">
        <f t="shared" si="48"/>
        <v>21212513.140000001</v>
      </c>
      <c r="R62" s="13">
        <f t="shared" si="44"/>
        <v>1116448.06</v>
      </c>
      <c r="S62" s="13">
        <v>0</v>
      </c>
      <c r="T62" s="27">
        <f t="shared" si="49"/>
        <v>501.2</v>
      </c>
      <c r="U62" s="46">
        <f t="shared" si="50"/>
        <v>16</v>
      </c>
      <c r="V62" s="27">
        <v>0</v>
      </c>
      <c r="W62" s="78">
        <v>0</v>
      </c>
      <c r="X62" s="27">
        <v>0</v>
      </c>
      <c r="Y62" s="46">
        <v>0</v>
      </c>
      <c r="Z62" s="13">
        <v>0</v>
      </c>
      <c r="AA62" s="47">
        <v>0</v>
      </c>
    </row>
    <row r="63" spans="1:32" s="67" customFormat="1" ht="30" customHeight="1" x14ac:dyDescent="0.3">
      <c r="A63" s="154">
        <v>44</v>
      </c>
      <c r="B63" s="180"/>
      <c r="C63" s="21" t="s">
        <v>118</v>
      </c>
      <c r="D63" s="135" t="s">
        <v>141</v>
      </c>
      <c r="E63" s="136">
        <v>42247</v>
      </c>
      <c r="F63" s="132" t="s">
        <v>74</v>
      </c>
      <c r="G63" s="40" t="s">
        <v>73</v>
      </c>
      <c r="H63" s="47">
        <v>34</v>
      </c>
      <c r="I63" s="16">
        <f t="shared" si="51"/>
        <v>499.29999999999995</v>
      </c>
      <c r="J63" s="18">
        <f t="shared" si="53"/>
        <v>16</v>
      </c>
      <c r="K63" s="18">
        <v>13</v>
      </c>
      <c r="L63" s="18">
        <v>3</v>
      </c>
      <c r="M63" s="13">
        <f t="shared" si="54"/>
        <v>499.29999999999995</v>
      </c>
      <c r="N63" s="16">
        <v>399.2</v>
      </c>
      <c r="O63" s="16">
        <v>100.1</v>
      </c>
      <c r="P63" s="13">
        <f t="shared" si="52"/>
        <v>22244314.299999997</v>
      </c>
      <c r="Q63" s="13">
        <f t="shared" si="48"/>
        <v>21132098.584999997</v>
      </c>
      <c r="R63" s="13">
        <f t="shared" si="44"/>
        <v>1112215.7149999999</v>
      </c>
      <c r="S63" s="13">
        <v>0</v>
      </c>
      <c r="T63" s="27">
        <f t="shared" si="49"/>
        <v>499.29999999999995</v>
      </c>
      <c r="U63" s="46">
        <f t="shared" si="50"/>
        <v>16</v>
      </c>
      <c r="V63" s="27">
        <v>0</v>
      </c>
      <c r="W63" s="78">
        <v>0</v>
      </c>
      <c r="X63" s="27">
        <v>0</v>
      </c>
      <c r="Y63" s="46">
        <v>0</v>
      </c>
      <c r="Z63" s="13">
        <v>0</v>
      </c>
      <c r="AA63" s="47">
        <v>0</v>
      </c>
    </row>
    <row r="64" spans="1:32" s="67" customFormat="1" ht="36" customHeight="1" x14ac:dyDescent="0.3">
      <c r="A64" s="154">
        <v>45</v>
      </c>
      <c r="B64" s="91" t="s">
        <v>37</v>
      </c>
      <c r="C64" s="35" t="s">
        <v>119</v>
      </c>
      <c r="D64" s="133" t="s">
        <v>135</v>
      </c>
      <c r="E64" s="137">
        <v>41444</v>
      </c>
      <c r="F64" s="132" t="s">
        <v>74</v>
      </c>
      <c r="G64" s="40" t="s">
        <v>73</v>
      </c>
      <c r="H64" s="15">
        <v>31</v>
      </c>
      <c r="I64" s="16">
        <f t="shared" si="51"/>
        <v>309.89999999999998</v>
      </c>
      <c r="J64" s="29">
        <v>8</v>
      </c>
      <c r="K64" s="18">
        <v>7</v>
      </c>
      <c r="L64" s="18">
        <v>1</v>
      </c>
      <c r="M64" s="12">
        <f t="shared" ref="M64:M69" si="55">N64+O64</f>
        <v>309.89999999999998</v>
      </c>
      <c r="N64" s="16">
        <v>233</v>
      </c>
      <c r="O64" s="12">
        <v>76.900000000000006</v>
      </c>
      <c r="P64" s="13">
        <f t="shared" si="52"/>
        <v>13806354.899999999</v>
      </c>
      <c r="Q64" s="13">
        <f t="shared" si="48"/>
        <v>13116037.154999999</v>
      </c>
      <c r="R64" s="13">
        <f t="shared" si="44"/>
        <v>690317.745</v>
      </c>
      <c r="S64" s="13">
        <v>0</v>
      </c>
      <c r="T64" s="27">
        <f t="shared" si="49"/>
        <v>309.89999999999998</v>
      </c>
      <c r="U64" s="46">
        <f t="shared" si="50"/>
        <v>8</v>
      </c>
      <c r="V64" s="27">
        <v>0</v>
      </c>
      <c r="W64" s="19">
        <v>0</v>
      </c>
      <c r="X64" s="27">
        <v>0</v>
      </c>
      <c r="Y64" s="46">
        <v>0</v>
      </c>
      <c r="Z64" s="13">
        <v>0</v>
      </c>
      <c r="AA64" s="47">
        <v>0</v>
      </c>
    </row>
    <row r="65" spans="1:35" s="67" customFormat="1" ht="33.75" customHeight="1" x14ac:dyDescent="0.3">
      <c r="A65" s="154">
        <v>46</v>
      </c>
      <c r="B65" s="154" t="s">
        <v>38</v>
      </c>
      <c r="C65" s="35" t="s">
        <v>79</v>
      </c>
      <c r="D65" s="133" t="s">
        <v>135</v>
      </c>
      <c r="E65" s="137">
        <v>41444</v>
      </c>
      <c r="F65" s="132" t="s">
        <v>74</v>
      </c>
      <c r="G65" s="40" t="s">
        <v>73</v>
      </c>
      <c r="H65" s="15">
        <v>60</v>
      </c>
      <c r="I65" s="16">
        <f t="shared" si="51"/>
        <v>481.9</v>
      </c>
      <c r="J65" s="29">
        <f>K65+L65</f>
        <v>16</v>
      </c>
      <c r="K65" s="18">
        <v>9</v>
      </c>
      <c r="L65" s="18">
        <v>7</v>
      </c>
      <c r="M65" s="12">
        <f t="shared" si="55"/>
        <v>481.9</v>
      </c>
      <c r="N65" s="16">
        <v>279</v>
      </c>
      <c r="O65" s="16">
        <v>202.9</v>
      </c>
      <c r="P65" s="13">
        <f t="shared" si="52"/>
        <v>21469126.899999999</v>
      </c>
      <c r="Q65" s="13">
        <f t="shared" si="48"/>
        <v>20395670.555</v>
      </c>
      <c r="R65" s="13">
        <f t="shared" si="44"/>
        <v>1073456.345</v>
      </c>
      <c r="S65" s="13">
        <v>0</v>
      </c>
      <c r="T65" s="27">
        <f t="shared" si="49"/>
        <v>481.9</v>
      </c>
      <c r="U65" s="46">
        <f t="shared" si="50"/>
        <v>16</v>
      </c>
      <c r="V65" s="27">
        <v>0</v>
      </c>
      <c r="W65" s="19">
        <v>0</v>
      </c>
      <c r="X65" s="27">
        <v>0</v>
      </c>
      <c r="Y65" s="46">
        <v>0</v>
      </c>
      <c r="Z65" s="13">
        <v>0</v>
      </c>
      <c r="AA65" s="47">
        <v>0</v>
      </c>
    </row>
    <row r="66" spans="1:35" s="67" customFormat="1" ht="32.25" customHeight="1" x14ac:dyDescent="0.3">
      <c r="A66" s="154">
        <v>47</v>
      </c>
      <c r="B66" s="182" t="s">
        <v>37</v>
      </c>
      <c r="C66" s="20" t="s">
        <v>35</v>
      </c>
      <c r="D66" s="133" t="s">
        <v>130</v>
      </c>
      <c r="E66" s="134">
        <v>41831</v>
      </c>
      <c r="F66" s="132" t="s">
        <v>74</v>
      </c>
      <c r="G66" s="40" t="s">
        <v>73</v>
      </c>
      <c r="H66" s="15">
        <v>24</v>
      </c>
      <c r="I66" s="16">
        <f t="shared" si="51"/>
        <v>328.20000000000005</v>
      </c>
      <c r="J66" s="29">
        <f t="shared" ref="J66:J67" si="56">K66+L66</f>
        <v>8</v>
      </c>
      <c r="K66" s="18">
        <v>6</v>
      </c>
      <c r="L66" s="18">
        <v>2</v>
      </c>
      <c r="M66" s="12">
        <f t="shared" si="55"/>
        <v>328.20000000000005</v>
      </c>
      <c r="N66" s="16">
        <v>239.3</v>
      </c>
      <c r="O66" s="16">
        <v>88.9</v>
      </c>
      <c r="P66" s="13">
        <f t="shared" si="52"/>
        <v>14621638.200000001</v>
      </c>
      <c r="Q66" s="13">
        <f t="shared" si="48"/>
        <v>13890556.290000001</v>
      </c>
      <c r="R66" s="13">
        <f t="shared" si="44"/>
        <v>731081.91000000015</v>
      </c>
      <c r="S66" s="13">
        <v>0</v>
      </c>
      <c r="T66" s="27">
        <f t="shared" si="49"/>
        <v>328.20000000000005</v>
      </c>
      <c r="U66" s="46">
        <f t="shared" si="50"/>
        <v>8</v>
      </c>
      <c r="V66" s="27">
        <v>0</v>
      </c>
      <c r="W66" s="19">
        <v>0</v>
      </c>
      <c r="X66" s="27">
        <v>0</v>
      </c>
      <c r="Y66" s="46">
        <v>0</v>
      </c>
      <c r="Z66" s="13">
        <v>0</v>
      </c>
      <c r="AA66" s="47">
        <v>0</v>
      </c>
    </row>
    <row r="67" spans="1:35" s="39" customFormat="1" ht="26.4" x14ac:dyDescent="0.25">
      <c r="A67" s="154">
        <v>48</v>
      </c>
      <c r="B67" s="182"/>
      <c r="C67" s="50" t="s">
        <v>120</v>
      </c>
      <c r="D67" s="133" t="s">
        <v>139</v>
      </c>
      <c r="E67" s="134">
        <v>42163</v>
      </c>
      <c r="F67" s="132" t="s">
        <v>74</v>
      </c>
      <c r="G67" s="40" t="s">
        <v>73</v>
      </c>
      <c r="H67" s="15">
        <v>26</v>
      </c>
      <c r="I67" s="16">
        <f t="shared" si="51"/>
        <v>329.8</v>
      </c>
      <c r="J67" s="29">
        <f t="shared" si="56"/>
        <v>8</v>
      </c>
      <c r="K67" s="18">
        <v>4</v>
      </c>
      <c r="L67" s="18">
        <v>4</v>
      </c>
      <c r="M67" s="12">
        <f t="shared" si="55"/>
        <v>329.8</v>
      </c>
      <c r="N67" s="16">
        <v>172.8</v>
      </c>
      <c r="O67" s="16">
        <v>157</v>
      </c>
      <c r="P67" s="13">
        <f t="shared" si="52"/>
        <v>14692919.800000001</v>
      </c>
      <c r="Q67" s="13">
        <f t="shared" si="48"/>
        <v>13958273.810000001</v>
      </c>
      <c r="R67" s="13">
        <f t="shared" si="44"/>
        <v>734645.99000000011</v>
      </c>
      <c r="S67" s="13">
        <v>0</v>
      </c>
      <c r="T67" s="27">
        <f t="shared" si="49"/>
        <v>329.8</v>
      </c>
      <c r="U67" s="46">
        <f t="shared" si="50"/>
        <v>8</v>
      </c>
      <c r="V67" s="27">
        <v>0</v>
      </c>
      <c r="W67" s="19">
        <v>0</v>
      </c>
      <c r="X67" s="27">
        <v>0</v>
      </c>
      <c r="Y67" s="46">
        <v>0</v>
      </c>
      <c r="Z67" s="13">
        <v>0</v>
      </c>
      <c r="AA67" s="47">
        <v>0</v>
      </c>
    </row>
    <row r="68" spans="1:35" s="39" customFormat="1" ht="31.5" customHeight="1" x14ac:dyDescent="0.25">
      <c r="A68" s="154">
        <v>49</v>
      </c>
      <c r="B68" s="27" t="s">
        <v>83</v>
      </c>
      <c r="C68" s="35" t="s">
        <v>78</v>
      </c>
      <c r="D68" s="133" t="s">
        <v>139</v>
      </c>
      <c r="E68" s="134">
        <v>42163</v>
      </c>
      <c r="F68" s="132" t="s">
        <v>74</v>
      </c>
      <c r="G68" s="40" t="s">
        <v>73</v>
      </c>
      <c r="H68" s="15">
        <v>24</v>
      </c>
      <c r="I68" s="16">
        <f t="shared" si="51"/>
        <v>339.20000000000005</v>
      </c>
      <c r="J68" s="29">
        <f>K68+L68</f>
        <v>8</v>
      </c>
      <c r="K68" s="18">
        <v>3</v>
      </c>
      <c r="L68" s="18">
        <v>5</v>
      </c>
      <c r="M68" s="12">
        <f t="shared" si="55"/>
        <v>339.20000000000005</v>
      </c>
      <c r="N68" s="16">
        <v>141.80000000000001</v>
      </c>
      <c r="O68" s="16">
        <v>197.4</v>
      </c>
      <c r="P68" s="13">
        <f t="shared" si="52"/>
        <v>15111699.200000001</v>
      </c>
      <c r="Q68" s="13">
        <f t="shared" si="48"/>
        <v>14356114.24</v>
      </c>
      <c r="R68" s="13">
        <f t="shared" si="44"/>
        <v>755584.96000000008</v>
      </c>
      <c r="S68" s="13">
        <v>0</v>
      </c>
      <c r="T68" s="27">
        <f t="shared" si="49"/>
        <v>339.20000000000005</v>
      </c>
      <c r="U68" s="46">
        <f t="shared" si="50"/>
        <v>8</v>
      </c>
      <c r="V68" s="27">
        <v>0</v>
      </c>
      <c r="W68" s="19">
        <v>0</v>
      </c>
      <c r="X68" s="27">
        <v>0</v>
      </c>
      <c r="Y68" s="46">
        <v>0</v>
      </c>
      <c r="Z68" s="13">
        <v>0</v>
      </c>
      <c r="AA68" s="47">
        <v>0</v>
      </c>
    </row>
    <row r="69" spans="1:35" s="39" customFormat="1" ht="29.25" customHeight="1" x14ac:dyDescent="0.25">
      <c r="A69" s="154">
        <v>50</v>
      </c>
      <c r="B69" s="20" t="s">
        <v>26</v>
      </c>
      <c r="C69" s="48" t="s">
        <v>27</v>
      </c>
      <c r="D69" s="135" t="s">
        <v>141</v>
      </c>
      <c r="E69" s="136">
        <v>42247</v>
      </c>
      <c r="F69" s="132" t="s">
        <v>74</v>
      </c>
      <c r="G69" s="40" t="s">
        <v>73</v>
      </c>
      <c r="H69" s="60">
        <v>25</v>
      </c>
      <c r="I69" s="16">
        <f t="shared" si="51"/>
        <v>480.5</v>
      </c>
      <c r="J69" s="29">
        <f>K69+L69</f>
        <v>8</v>
      </c>
      <c r="K69" s="18">
        <v>7</v>
      </c>
      <c r="L69" s="18">
        <v>1</v>
      </c>
      <c r="M69" s="16">
        <f t="shared" si="55"/>
        <v>480.5</v>
      </c>
      <c r="N69" s="16">
        <v>409.4</v>
      </c>
      <c r="O69" s="16">
        <v>71.099999999999994</v>
      </c>
      <c r="P69" s="13">
        <f t="shared" si="52"/>
        <v>21406755.5</v>
      </c>
      <c r="Q69" s="13">
        <f t="shared" si="48"/>
        <v>20336417.725000001</v>
      </c>
      <c r="R69" s="13">
        <f t="shared" si="44"/>
        <v>1070337.7750000001</v>
      </c>
      <c r="S69" s="13">
        <v>0</v>
      </c>
      <c r="T69" s="27">
        <f t="shared" si="49"/>
        <v>480.5</v>
      </c>
      <c r="U69" s="46">
        <f t="shared" si="50"/>
        <v>8</v>
      </c>
      <c r="V69" s="27">
        <v>0</v>
      </c>
      <c r="W69" s="19">
        <v>0</v>
      </c>
      <c r="X69" s="27">
        <v>0</v>
      </c>
      <c r="Y69" s="46">
        <v>0</v>
      </c>
      <c r="Z69" s="13">
        <v>0</v>
      </c>
      <c r="AA69" s="47">
        <v>0</v>
      </c>
    </row>
    <row r="70" spans="1:35" s="9" customFormat="1" ht="26.4" x14ac:dyDescent="0.25">
      <c r="A70" s="154"/>
      <c r="B70" s="113"/>
      <c r="C70" s="108" t="s">
        <v>100</v>
      </c>
      <c r="D70" s="148"/>
      <c r="E70" s="149"/>
      <c r="F70" s="40"/>
      <c r="G70" s="40"/>
      <c r="H70" s="103">
        <f>SUM(H72:H83)</f>
        <v>446</v>
      </c>
      <c r="I70" s="157">
        <f t="shared" ref="I70:O70" si="57">SUM(I71:I83)</f>
        <v>7410.1000000000013</v>
      </c>
      <c r="J70" s="103">
        <f t="shared" si="57"/>
        <v>160</v>
      </c>
      <c r="K70" s="103">
        <f t="shared" si="57"/>
        <v>106</v>
      </c>
      <c r="L70" s="103">
        <f t="shared" si="57"/>
        <v>54</v>
      </c>
      <c r="M70" s="157">
        <f t="shared" si="57"/>
        <v>7410.1000000000013</v>
      </c>
      <c r="N70" s="170">
        <f t="shared" si="57"/>
        <v>4879.6600000000008</v>
      </c>
      <c r="O70" s="170">
        <f t="shared" si="57"/>
        <v>2530.4400000000005</v>
      </c>
      <c r="P70" s="170">
        <f t="shared" ref="P70:S70" si="58">SUM(P71:P83)</f>
        <v>330127365.10000008</v>
      </c>
      <c r="Q70" s="170">
        <f t="shared" si="58"/>
        <v>313620996.84499997</v>
      </c>
      <c r="R70" s="170">
        <f t="shared" si="58"/>
        <v>16506368.255000003</v>
      </c>
      <c r="S70" s="170">
        <f t="shared" si="58"/>
        <v>0</v>
      </c>
      <c r="T70" s="51">
        <f t="shared" ref="T70:AA70" si="59">SUM(T72:T83)</f>
        <v>6925.1000000000013</v>
      </c>
      <c r="U70" s="57">
        <f t="shared" si="59"/>
        <v>151</v>
      </c>
      <c r="V70" s="51">
        <f t="shared" si="59"/>
        <v>0</v>
      </c>
      <c r="W70" s="57">
        <f t="shared" si="59"/>
        <v>0</v>
      </c>
      <c r="X70" s="51">
        <f t="shared" si="59"/>
        <v>0</v>
      </c>
      <c r="Y70" s="57">
        <f t="shared" si="59"/>
        <v>0</v>
      </c>
      <c r="Z70" s="51">
        <f t="shared" si="59"/>
        <v>0</v>
      </c>
      <c r="AA70" s="57">
        <f t="shared" si="59"/>
        <v>0</v>
      </c>
      <c r="AB70" s="116"/>
      <c r="AC70" s="117"/>
      <c r="AD70" s="117"/>
      <c r="AE70" s="117"/>
      <c r="AF70" s="117"/>
      <c r="AG70" s="118"/>
      <c r="AH70" s="118"/>
    </row>
    <row r="71" spans="1:35" s="9" customFormat="1" ht="26.4" x14ac:dyDescent="0.25">
      <c r="A71" s="169">
        <v>51</v>
      </c>
      <c r="B71" s="165" t="s">
        <v>34</v>
      </c>
      <c r="C71" s="48" t="s">
        <v>33</v>
      </c>
      <c r="D71" s="135" t="s">
        <v>132</v>
      </c>
      <c r="E71" s="136">
        <v>42328</v>
      </c>
      <c r="F71" s="132" t="s">
        <v>74</v>
      </c>
      <c r="G71" s="40" t="s">
        <v>73</v>
      </c>
      <c r="H71" s="43">
        <v>25</v>
      </c>
      <c r="I71" s="16">
        <f>M71</f>
        <v>485</v>
      </c>
      <c r="J71" s="29">
        <f>K71+L71</f>
        <v>9</v>
      </c>
      <c r="K71" s="29">
        <v>8</v>
      </c>
      <c r="L71" s="29">
        <v>1</v>
      </c>
      <c r="M71" s="12">
        <f>N71+O71</f>
        <v>485</v>
      </c>
      <c r="N71" s="12">
        <v>444.25</v>
      </c>
      <c r="O71" s="16">
        <v>40.75</v>
      </c>
      <c r="P71" s="13">
        <f t="shared" ref="P71" si="60">M71*44551</f>
        <v>21607235</v>
      </c>
      <c r="Q71" s="13">
        <f>P71-R71</f>
        <v>20526873.25</v>
      </c>
      <c r="R71" s="13">
        <f>P71*0.05</f>
        <v>1080361.75</v>
      </c>
      <c r="S71" s="13">
        <v>0</v>
      </c>
      <c r="T71" s="51"/>
      <c r="U71" s="57"/>
      <c r="V71" s="51"/>
      <c r="W71" s="57"/>
      <c r="X71" s="51"/>
      <c r="Y71" s="57"/>
      <c r="Z71" s="51"/>
      <c r="AA71" s="171"/>
      <c r="AB71" s="117"/>
      <c r="AC71" s="117"/>
      <c r="AD71" s="117"/>
      <c r="AE71" s="117"/>
      <c r="AF71" s="117"/>
      <c r="AG71" s="118"/>
      <c r="AH71" s="118"/>
    </row>
    <row r="72" spans="1:35" s="10" customFormat="1" ht="26.4" x14ac:dyDescent="0.25">
      <c r="A72" s="154">
        <v>52</v>
      </c>
      <c r="B72" s="34" t="s">
        <v>40</v>
      </c>
      <c r="C72" s="50" t="s">
        <v>81</v>
      </c>
      <c r="D72" s="133" t="s">
        <v>131</v>
      </c>
      <c r="E72" s="134">
        <v>42206</v>
      </c>
      <c r="F72" s="131" t="s">
        <v>75</v>
      </c>
      <c r="G72" s="11" t="s">
        <v>76</v>
      </c>
      <c r="H72" s="15">
        <v>47</v>
      </c>
      <c r="I72" s="16">
        <f>M72</f>
        <v>546.6</v>
      </c>
      <c r="J72" s="29">
        <f>K72+L72</f>
        <v>16</v>
      </c>
      <c r="K72" s="18">
        <v>12</v>
      </c>
      <c r="L72" s="18">
        <v>4</v>
      </c>
      <c r="M72" s="12">
        <f>N72+O72</f>
        <v>546.6</v>
      </c>
      <c r="N72" s="16">
        <v>423.7</v>
      </c>
      <c r="O72" s="16">
        <v>122.9</v>
      </c>
      <c r="P72" s="13">
        <f>M72*44551</f>
        <v>24351576.600000001</v>
      </c>
      <c r="Q72" s="13">
        <f t="shared" ref="Q72:Q83" si="61">P72-R72</f>
        <v>23133997.770000003</v>
      </c>
      <c r="R72" s="13">
        <f t="shared" ref="R72:R83" si="62">P72*0.05</f>
        <v>1217578.83</v>
      </c>
      <c r="S72" s="13">
        <v>0</v>
      </c>
      <c r="T72" s="27">
        <f t="shared" ref="T72:T83" si="63">M72</f>
        <v>546.6</v>
      </c>
      <c r="U72" s="46">
        <f t="shared" ref="U72:U83" si="64">J72</f>
        <v>16</v>
      </c>
      <c r="V72" s="27">
        <v>0</v>
      </c>
      <c r="W72" s="78">
        <v>0</v>
      </c>
      <c r="X72" s="27">
        <v>0</v>
      </c>
      <c r="Y72" s="46">
        <v>0</v>
      </c>
      <c r="Z72" s="13">
        <v>0</v>
      </c>
      <c r="AA72" s="119">
        <v>0</v>
      </c>
      <c r="AB72" s="117"/>
      <c r="AC72" s="117"/>
      <c r="AD72" s="117"/>
      <c r="AE72" s="117"/>
      <c r="AF72" s="117"/>
      <c r="AG72" s="117"/>
      <c r="AH72" s="117"/>
      <c r="AI72" s="121"/>
    </row>
    <row r="73" spans="1:35" s="10" customFormat="1" ht="26.4" x14ac:dyDescent="0.25">
      <c r="A73" s="154">
        <v>53</v>
      </c>
      <c r="B73" s="34" t="s">
        <v>39</v>
      </c>
      <c r="C73" s="48" t="s">
        <v>36</v>
      </c>
      <c r="D73" s="135" t="s">
        <v>142</v>
      </c>
      <c r="E73" s="137">
        <v>42405</v>
      </c>
      <c r="F73" s="131" t="s">
        <v>74</v>
      </c>
      <c r="G73" s="11" t="s">
        <v>73</v>
      </c>
      <c r="H73" s="43">
        <v>19</v>
      </c>
      <c r="I73" s="16">
        <f t="shared" ref="I73:I83" si="65">M73</f>
        <v>410.1</v>
      </c>
      <c r="J73" s="29">
        <f>K73+L73</f>
        <v>8</v>
      </c>
      <c r="K73" s="29">
        <v>6</v>
      </c>
      <c r="L73" s="29">
        <v>2</v>
      </c>
      <c r="M73" s="12">
        <f>N73+O73</f>
        <v>410.1</v>
      </c>
      <c r="N73" s="12">
        <v>316.60000000000002</v>
      </c>
      <c r="O73" s="16">
        <v>93.5</v>
      </c>
      <c r="P73" s="13">
        <f t="shared" ref="P73:P83" si="66">M73*44551</f>
        <v>18270365.100000001</v>
      </c>
      <c r="Q73" s="13">
        <f t="shared" si="61"/>
        <v>17356846.845000003</v>
      </c>
      <c r="R73" s="13">
        <f t="shared" si="62"/>
        <v>913518.25500000012</v>
      </c>
      <c r="S73" s="13">
        <v>0</v>
      </c>
      <c r="T73" s="27">
        <f t="shared" si="63"/>
        <v>410.1</v>
      </c>
      <c r="U73" s="46">
        <f t="shared" si="64"/>
        <v>8</v>
      </c>
      <c r="V73" s="27">
        <v>0</v>
      </c>
      <c r="W73" s="78">
        <v>0</v>
      </c>
      <c r="X73" s="27">
        <v>0</v>
      </c>
      <c r="Y73" s="46">
        <v>0</v>
      </c>
      <c r="Z73" s="13">
        <v>0</v>
      </c>
      <c r="AA73" s="119">
        <v>0</v>
      </c>
      <c r="AB73" s="117"/>
      <c r="AC73" s="117"/>
      <c r="AD73" s="117"/>
      <c r="AE73" s="117"/>
      <c r="AF73" s="117"/>
      <c r="AG73" s="117"/>
      <c r="AH73" s="117"/>
      <c r="AI73" s="121"/>
    </row>
    <row r="74" spans="1:35" s="82" customFormat="1" ht="26.4" x14ac:dyDescent="0.25">
      <c r="A74" s="154">
        <v>54</v>
      </c>
      <c r="B74" s="173" t="s">
        <v>26</v>
      </c>
      <c r="C74" s="72" t="s">
        <v>117</v>
      </c>
      <c r="D74" s="133" t="s">
        <v>139</v>
      </c>
      <c r="E74" s="134">
        <v>42163</v>
      </c>
      <c r="F74" s="130" t="s">
        <v>66</v>
      </c>
      <c r="G74" s="38" t="s">
        <v>103</v>
      </c>
      <c r="H74" s="15">
        <v>37</v>
      </c>
      <c r="I74" s="16">
        <f t="shared" si="65"/>
        <v>482.70000000000005</v>
      </c>
      <c r="J74" s="29">
        <f>K74+L74</f>
        <v>8</v>
      </c>
      <c r="K74" s="18">
        <v>2</v>
      </c>
      <c r="L74" s="18">
        <v>6</v>
      </c>
      <c r="M74" s="16">
        <f>N74+O74</f>
        <v>482.70000000000005</v>
      </c>
      <c r="N74" s="16">
        <v>144.1</v>
      </c>
      <c r="O74" s="16">
        <v>338.6</v>
      </c>
      <c r="P74" s="13">
        <f t="shared" si="66"/>
        <v>21504767.700000003</v>
      </c>
      <c r="Q74" s="13">
        <f t="shared" si="61"/>
        <v>20429529.315000001</v>
      </c>
      <c r="R74" s="13">
        <f t="shared" si="62"/>
        <v>1075238.3850000002</v>
      </c>
      <c r="S74" s="13">
        <v>0</v>
      </c>
      <c r="T74" s="74">
        <f t="shared" si="63"/>
        <v>482.70000000000005</v>
      </c>
      <c r="U74" s="75">
        <f t="shared" si="64"/>
        <v>8</v>
      </c>
      <c r="V74" s="74">
        <v>0</v>
      </c>
      <c r="W74" s="42">
        <v>0</v>
      </c>
      <c r="X74" s="74">
        <v>0</v>
      </c>
      <c r="Y74" s="75">
        <v>0</v>
      </c>
      <c r="Z74" s="73">
        <v>0</v>
      </c>
      <c r="AA74" s="120">
        <v>0</v>
      </c>
      <c r="AB74" s="123"/>
      <c r="AC74" s="123"/>
      <c r="AD74" s="123"/>
      <c r="AE74" s="123"/>
      <c r="AF74" s="123"/>
      <c r="AG74" s="123"/>
      <c r="AH74" s="123"/>
      <c r="AI74" s="122"/>
    </row>
    <row r="75" spans="1:35" s="10" customFormat="1" ht="30" customHeight="1" x14ac:dyDescent="0.25">
      <c r="A75" s="154">
        <v>55</v>
      </c>
      <c r="B75" s="173"/>
      <c r="C75" s="50" t="s">
        <v>28</v>
      </c>
      <c r="D75" s="133" t="s">
        <v>130</v>
      </c>
      <c r="E75" s="134">
        <v>41831</v>
      </c>
      <c r="F75" s="130" t="s">
        <v>69</v>
      </c>
      <c r="G75" s="38" t="s">
        <v>104</v>
      </c>
      <c r="H75" s="15">
        <v>44</v>
      </c>
      <c r="I75" s="16">
        <f t="shared" si="65"/>
        <v>737.1</v>
      </c>
      <c r="J75" s="29">
        <f t="shared" ref="J75:J78" si="67">K75+L75</f>
        <v>15</v>
      </c>
      <c r="K75" s="18">
        <v>9</v>
      </c>
      <c r="L75" s="18">
        <v>6</v>
      </c>
      <c r="M75" s="16">
        <f t="shared" ref="M75:M78" si="68">N75+O75</f>
        <v>737.1</v>
      </c>
      <c r="N75" s="16">
        <v>442.49</v>
      </c>
      <c r="O75" s="16">
        <v>294.61</v>
      </c>
      <c r="P75" s="13">
        <f t="shared" si="66"/>
        <v>32838542.100000001</v>
      </c>
      <c r="Q75" s="13">
        <f t="shared" si="61"/>
        <v>31196614.995000001</v>
      </c>
      <c r="R75" s="13">
        <f t="shared" si="62"/>
        <v>1641927.1050000002</v>
      </c>
      <c r="S75" s="13">
        <v>0</v>
      </c>
      <c r="T75" s="27">
        <f t="shared" si="63"/>
        <v>737.1</v>
      </c>
      <c r="U75" s="46">
        <f t="shared" si="64"/>
        <v>15</v>
      </c>
      <c r="V75" s="27">
        <v>0</v>
      </c>
      <c r="W75" s="19">
        <v>0</v>
      </c>
      <c r="X75" s="27">
        <v>0</v>
      </c>
      <c r="Y75" s="46">
        <v>0</v>
      </c>
      <c r="Z75" s="13">
        <v>0</v>
      </c>
      <c r="AA75" s="119">
        <v>0</v>
      </c>
      <c r="AB75" s="117"/>
      <c r="AC75" s="117"/>
      <c r="AD75" s="117"/>
      <c r="AE75" s="117"/>
      <c r="AF75" s="117"/>
      <c r="AG75" s="117"/>
      <c r="AH75" s="117"/>
      <c r="AI75" s="121"/>
    </row>
    <row r="76" spans="1:35" s="10" customFormat="1" ht="27.75" customHeight="1" x14ac:dyDescent="0.25">
      <c r="A76" s="154">
        <v>56</v>
      </c>
      <c r="B76" s="173"/>
      <c r="C76" s="50" t="s">
        <v>29</v>
      </c>
      <c r="D76" s="133" t="s">
        <v>140</v>
      </c>
      <c r="E76" s="134">
        <v>42090</v>
      </c>
      <c r="F76" s="130" t="s">
        <v>69</v>
      </c>
      <c r="G76" s="38" t="s">
        <v>104</v>
      </c>
      <c r="H76" s="15">
        <v>45</v>
      </c>
      <c r="I76" s="16">
        <f t="shared" si="65"/>
        <v>736.5</v>
      </c>
      <c r="J76" s="29">
        <f t="shared" si="67"/>
        <v>14</v>
      </c>
      <c r="K76" s="18">
        <v>13</v>
      </c>
      <c r="L76" s="18">
        <v>1</v>
      </c>
      <c r="M76" s="16">
        <f t="shared" si="68"/>
        <v>736.5</v>
      </c>
      <c r="N76" s="16">
        <v>685.6</v>
      </c>
      <c r="O76" s="16">
        <v>50.9</v>
      </c>
      <c r="P76" s="13">
        <f t="shared" si="66"/>
        <v>32811811.5</v>
      </c>
      <c r="Q76" s="13">
        <f t="shared" si="61"/>
        <v>31171220.925000001</v>
      </c>
      <c r="R76" s="13">
        <f t="shared" si="62"/>
        <v>1640590.5750000002</v>
      </c>
      <c r="S76" s="13">
        <v>0</v>
      </c>
      <c r="T76" s="27">
        <f t="shared" si="63"/>
        <v>736.5</v>
      </c>
      <c r="U76" s="46">
        <f t="shared" si="64"/>
        <v>14</v>
      </c>
      <c r="V76" s="27">
        <v>0</v>
      </c>
      <c r="W76" s="19">
        <v>0</v>
      </c>
      <c r="X76" s="27">
        <v>0</v>
      </c>
      <c r="Y76" s="46">
        <v>0</v>
      </c>
      <c r="Z76" s="13">
        <v>0</v>
      </c>
      <c r="AA76" s="119">
        <v>0</v>
      </c>
      <c r="AB76" s="117"/>
      <c r="AC76" s="117"/>
      <c r="AD76" s="117"/>
      <c r="AE76" s="117"/>
      <c r="AF76" s="117"/>
      <c r="AG76" s="117"/>
      <c r="AH76" s="117"/>
      <c r="AI76" s="121"/>
    </row>
    <row r="77" spans="1:35" s="10" customFormat="1" ht="28.5" customHeight="1" x14ac:dyDescent="0.25">
      <c r="A77" s="154">
        <v>57</v>
      </c>
      <c r="B77" s="173"/>
      <c r="C77" s="50" t="s">
        <v>121</v>
      </c>
      <c r="D77" s="133" t="s">
        <v>139</v>
      </c>
      <c r="E77" s="134">
        <v>42163</v>
      </c>
      <c r="F77" s="130" t="s">
        <v>69</v>
      </c>
      <c r="G77" s="38" t="s">
        <v>104</v>
      </c>
      <c r="H77" s="15">
        <v>21</v>
      </c>
      <c r="I77" s="16">
        <f t="shared" si="65"/>
        <v>479.3</v>
      </c>
      <c r="J77" s="29">
        <f t="shared" si="67"/>
        <v>12</v>
      </c>
      <c r="K77" s="18">
        <v>6</v>
      </c>
      <c r="L77" s="18">
        <v>6</v>
      </c>
      <c r="M77" s="16">
        <f t="shared" si="68"/>
        <v>479.3</v>
      </c>
      <c r="N77" s="16">
        <v>220.05</v>
      </c>
      <c r="O77" s="16">
        <v>259.25</v>
      </c>
      <c r="P77" s="13">
        <f t="shared" si="66"/>
        <v>21353294.300000001</v>
      </c>
      <c r="Q77" s="13">
        <f t="shared" si="61"/>
        <v>20285629.585000001</v>
      </c>
      <c r="R77" s="13">
        <f t="shared" si="62"/>
        <v>1067664.7150000001</v>
      </c>
      <c r="S77" s="13">
        <v>0</v>
      </c>
      <c r="T77" s="27">
        <f t="shared" si="63"/>
        <v>479.3</v>
      </c>
      <c r="U77" s="46">
        <f t="shared" si="64"/>
        <v>12</v>
      </c>
      <c r="V77" s="27">
        <v>0</v>
      </c>
      <c r="W77" s="19">
        <v>0</v>
      </c>
      <c r="X77" s="27">
        <v>0</v>
      </c>
      <c r="Y77" s="46">
        <v>0</v>
      </c>
      <c r="Z77" s="13">
        <v>0</v>
      </c>
      <c r="AA77" s="119">
        <v>0</v>
      </c>
      <c r="AB77" s="117"/>
      <c r="AC77" s="117"/>
      <c r="AD77" s="117"/>
      <c r="AE77" s="117"/>
      <c r="AF77" s="117"/>
      <c r="AG77" s="117"/>
      <c r="AH77" s="117"/>
      <c r="AI77" s="121"/>
    </row>
    <row r="78" spans="1:35" s="10" customFormat="1" ht="27" customHeight="1" x14ac:dyDescent="0.25">
      <c r="A78" s="154">
        <v>58</v>
      </c>
      <c r="B78" s="173"/>
      <c r="C78" s="48" t="s">
        <v>30</v>
      </c>
      <c r="D78" s="135" t="s">
        <v>142</v>
      </c>
      <c r="E78" s="137">
        <v>42405</v>
      </c>
      <c r="F78" s="130" t="s">
        <v>69</v>
      </c>
      <c r="G78" s="38" t="s">
        <v>104</v>
      </c>
      <c r="H78" s="43">
        <v>21</v>
      </c>
      <c r="I78" s="16">
        <f t="shared" si="65"/>
        <v>483.29999999999995</v>
      </c>
      <c r="J78" s="29">
        <f t="shared" si="67"/>
        <v>10</v>
      </c>
      <c r="K78" s="29">
        <v>7</v>
      </c>
      <c r="L78" s="29">
        <v>3</v>
      </c>
      <c r="M78" s="16">
        <f t="shared" si="68"/>
        <v>483.29999999999995</v>
      </c>
      <c r="N78" s="12">
        <v>349.02</v>
      </c>
      <c r="O78" s="16">
        <v>134.28</v>
      </c>
      <c r="P78" s="13">
        <f t="shared" si="66"/>
        <v>21531498.299999997</v>
      </c>
      <c r="Q78" s="13">
        <f t="shared" si="61"/>
        <v>20454923.384999998</v>
      </c>
      <c r="R78" s="13">
        <f t="shared" si="62"/>
        <v>1076574.9149999998</v>
      </c>
      <c r="S78" s="13">
        <v>0</v>
      </c>
      <c r="T78" s="27">
        <f t="shared" si="63"/>
        <v>483.29999999999995</v>
      </c>
      <c r="U78" s="46">
        <f t="shared" si="64"/>
        <v>10</v>
      </c>
      <c r="V78" s="27">
        <v>0</v>
      </c>
      <c r="W78" s="19">
        <v>0</v>
      </c>
      <c r="X78" s="27">
        <v>0</v>
      </c>
      <c r="Y78" s="46">
        <v>0</v>
      </c>
      <c r="Z78" s="13">
        <v>0</v>
      </c>
      <c r="AA78" s="119">
        <v>0</v>
      </c>
      <c r="AB78" s="117"/>
      <c r="AC78" s="117"/>
      <c r="AD78" s="117"/>
      <c r="AE78" s="117"/>
      <c r="AF78" s="117"/>
      <c r="AG78" s="117"/>
      <c r="AH78" s="117"/>
      <c r="AI78" s="121"/>
    </row>
    <row r="79" spans="1:35" s="10" customFormat="1" ht="26.4" x14ac:dyDescent="0.25">
      <c r="A79" s="154">
        <v>59</v>
      </c>
      <c r="B79" s="183" t="s">
        <v>34</v>
      </c>
      <c r="C79" s="50" t="s">
        <v>122</v>
      </c>
      <c r="D79" s="133" t="s">
        <v>135</v>
      </c>
      <c r="E79" s="137">
        <v>41444</v>
      </c>
      <c r="F79" s="132" t="s">
        <v>71</v>
      </c>
      <c r="G79" s="40" t="s">
        <v>72</v>
      </c>
      <c r="H79" s="15">
        <v>32</v>
      </c>
      <c r="I79" s="16">
        <f t="shared" si="65"/>
        <v>394.8</v>
      </c>
      <c r="J79" s="29">
        <f>K79+L79</f>
        <v>9</v>
      </c>
      <c r="K79" s="18">
        <v>6</v>
      </c>
      <c r="L79" s="18">
        <v>3</v>
      </c>
      <c r="M79" s="12">
        <f>N79+O79</f>
        <v>394.8</v>
      </c>
      <c r="N79" s="16">
        <v>260.42</v>
      </c>
      <c r="O79" s="16">
        <v>134.38</v>
      </c>
      <c r="P79" s="13">
        <f t="shared" si="66"/>
        <v>17588734.800000001</v>
      </c>
      <c r="Q79" s="13">
        <f t="shared" si="61"/>
        <v>16709298.060000001</v>
      </c>
      <c r="R79" s="13">
        <f t="shared" si="62"/>
        <v>879436.74000000011</v>
      </c>
      <c r="S79" s="13">
        <v>0</v>
      </c>
      <c r="T79" s="27">
        <f t="shared" si="63"/>
        <v>394.8</v>
      </c>
      <c r="U79" s="46">
        <f t="shared" si="64"/>
        <v>9</v>
      </c>
      <c r="V79" s="27">
        <v>0</v>
      </c>
      <c r="W79" s="19">
        <v>0</v>
      </c>
      <c r="X79" s="27">
        <v>0</v>
      </c>
      <c r="Y79" s="46">
        <v>0</v>
      </c>
      <c r="Z79" s="13">
        <v>0</v>
      </c>
      <c r="AA79" s="119">
        <v>0</v>
      </c>
      <c r="AB79" s="117"/>
      <c r="AC79" s="117"/>
      <c r="AD79" s="117"/>
      <c r="AE79" s="117"/>
      <c r="AF79" s="117"/>
      <c r="AG79" s="117"/>
      <c r="AH79" s="117"/>
      <c r="AI79" s="121"/>
    </row>
    <row r="80" spans="1:35" s="10" customFormat="1" ht="26.4" x14ac:dyDescent="0.25">
      <c r="A80" s="154">
        <v>60</v>
      </c>
      <c r="B80" s="184"/>
      <c r="C80" s="48" t="s">
        <v>31</v>
      </c>
      <c r="D80" s="135" t="s">
        <v>132</v>
      </c>
      <c r="E80" s="136">
        <v>42328</v>
      </c>
      <c r="F80" s="132" t="s">
        <v>71</v>
      </c>
      <c r="G80" s="40" t="s">
        <v>72</v>
      </c>
      <c r="H80" s="43">
        <v>27</v>
      </c>
      <c r="I80" s="16">
        <f t="shared" si="65"/>
        <v>393.3</v>
      </c>
      <c r="J80" s="29">
        <f t="shared" ref="J80:J82" si="69">K80+L80</f>
        <v>10</v>
      </c>
      <c r="K80" s="29">
        <v>6</v>
      </c>
      <c r="L80" s="29">
        <v>4</v>
      </c>
      <c r="M80" s="12">
        <f>N80+O80</f>
        <v>393.3</v>
      </c>
      <c r="N80" s="12">
        <v>226.9</v>
      </c>
      <c r="O80" s="16">
        <v>166.4</v>
      </c>
      <c r="P80" s="13">
        <f t="shared" si="66"/>
        <v>17521908.300000001</v>
      </c>
      <c r="Q80" s="13">
        <f t="shared" si="61"/>
        <v>16645812.885000002</v>
      </c>
      <c r="R80" s="13">
        <f t="shared" si="62"/>
        <v>876095.41500000004</v>
      </c>
      <c r="S80" s="13">
        <v>0</v>
      </c>
      <c r="T80" s="27">
        <f t="shared" si="63"/>
        <v>393.3</v>
      </c>
      <c r="U80" s="46">
        <f t="shared" si="64"/>
        <v>10</v>
      </c>
      <c r="V80" s="27">
        <v>0</v>
      </c>
      <c r="W80" s="19">
        <v>0</v>
      </c>
      <c r="X80" s="27">
        <v>0</v>
      </c>
      <c r="Y80" s="46">
        <v>0</v>
      </c>
      <c r="Z80" s="13">
        <v>0</v>
      </c>
      <c r="AA80" s="119">
        <v>0</v>
      </c>
      <c r="AB80" s="117"/>
      <c r="AC80" s="117"/>
      <c r="AD80" s="117"/>
      <c r="AE80" s="117"/>
      <c r="AF80" s="117"/>
      <c r="AG80" s="117"/>
      <c r="AH80" s="117"/>
      <c r="AI80" s="121"/>
    </row>
    <row r="81" spans="1:35" s="10" customFormat="1" ht="26.4" x14ac:dyDescent="0.25">
      <c r="A81" s="154">
        <v>61</v>
      </c>
      <c r="B81" s="184"/>
      <c r="C81" s="48" t="s">
        <v>32</v>
      </c>
      <c r="D81" s="135" t="s">
        <v>132</v>
      </c>
      <c r="E81" s="136">
        <v>42328</v>
      </c>
      <c r="F81" s="132" t="s">
        <v>71</v>
      </c>
      <c r="G81" s="40" t="s">
        <v>72</v>
      </c>
      <c r="H81" s="43">
        <v>43</v>
      </c>
      <c r="I81" s="16">
        <f t="shared" si="65"/>
        <v>741.1</v>
      </c>
      <c r="J81" s="29">
        <f t="shared" si="69"/>
        <v>16</v>
      </c>
      <c r="K81" s="29">
        <v>12</v>
      </c>
      <c r="L81" s="29">
        <v>4</v>
      </c>
      <c r="M81" s="12">
        <f>N81+O81</f>
        <v>741.1</v>
      </c>
      <c r="N81" s="12">
        <v>557.12</v>
      </c>
      <c r="O81" s="16">
        <v>183.98</v>
      </c>
      <c r="P81" s="13">
        <f t="shared" si="66"/>
        <v>33016746.100000001</v>
      </c>
      <c r="Q81" s="13">
        <f t="shared" si="61"/>
        <v>31365908.795000002</v>
      </c>
      <c r="R81" s="13">
        <f t="shared" si="62"/>
        <v>1650837.3050000002</v>
      </c>
      <c r="S81" s="13">
        <v>0</v>
      </c>
      <c r="T81" s="27">
        <f t="shared" si="63"/>
        <v>741.1</v>
      </c>
      <c r="U81" s="46">
        <f t="shared" si="64"/>
        <v>16</v>
      </c>
      <c r="V81" s="27">
        <v>0</v>
      </c>
      <c r="W81" s="19">
        <v>0</v>
      </c>
      <c r="X81" s="27">
        <v>0</v>
      </c>
      <c r="Y81" s="46">
        <v>0</v>
      </c>
      <c r="Z81" s="13">
        <v>0</v>
      </c>
      <c r="AA81" s="119">
        <v>0</v>
      </c>
      <c r="AB81" s="117"/>
      <c r="AC81" s="117"/>
      <c r="AD81" s="117"/>
      <c r="AE81" s="117"/>
      <c r="AF81" s="117"/>
      <c r="AG81" s="117"/>
      <c r="AH81" s="117"/>
      <c r="AI81" s="121"/>
    </row>
    <row r="82" spans="1:35" s="10" customFormat="1" ht="26.4" x14ac:dyDescent="0.25">
      <c r="A82" s="154">
        <v>62</v>
      </c>
      <c r="B82" s="185"/>
      <c r="C82" s="48" t="s">
        <v>123</v>
      </c>
      <c r="D82" s="135" t="s">
        <v>142</v>
      </c>
      <c r="E82" s="137">
        <v>42405</v>
      </c>
      <c r="F82" s="132" t="s">
        <v>71</v>
      </c>
      <c r="G82" s="40" t="s">
        <v>72</v>
      </c>
      <c r="H82" s="43">
        <v>56</v>
      </c>
      <c r="I82" s="16">
        <f t="shared" si="65"/>
        <v>754.7</v>
      </c>
      <c r="J82" s="29">
        <f t="shared" si="69"/>
        <v>17</v>
      </c>
      <c r="K82" s="29">
        <v>13</v>
      </c>
      <c r="L82" s="29">
        <v>4</v>
      </c>
      <c r="M82" s="12">
        <f t="shared" ref="M82" si="70">N82+O82</f>
        <v>754.7</v>
      </c>
      <c r="N82" s="12">
        <v>514.61</v>
      </c>
      <c r="O82" s="16">
        <v>240.09</v>
      </c>
      <c r="P82" s="13">
        <f t="shared" si="66"/>
        <v>33622639.700000003</v>
      </c>
      <c r="Q82" s="13">
        <f t="shared" si="61"/>
        <v>31941507.715000004</v>
      </c>
      <c r="R82" s="13">
        <f t="shared" si="62"/>
        <v>1681131.9850000003</v>
      </c>
      <c r="S82" s="13">
        <v>0</v>
      </c>
      <c r="T82" s="27">
        <f t="shared" si="63"/>
        <v>754.7</v>
      </c>
      <c r="U82" s="46">
        <f t="shared" si="64"/>
        <v>17</v>
      </c>
      <c r="V82" s="27">
        <v>0</v>
      </c>
      <c r="W82" s="19">
        <v>0</v>
      </c>
      <c r="X82" s="27">
        <v>0</v>
      </c>
      <c r="Y82" s="46">
        <v>0</v>
      </c>
      <c r="Z82" s="13">
        <v>0</v>
      </c>
      <c r="AA82" s="119">
        <v>0</v>
      </c>
      <c r="AB82" s="117"/>
      <c r="AC82" s="117"/>
      <c r="AD82" s="117"/>
      <c r="AE82" s="117"/>
      <c r="AF82" s="117"/>
      <c r="AG82" s="117"/>
      <c r="AH82" s="117"/>
      <c r="AI82" s="121"/>
    </row>
    <row r="83" spans="1:35" s="10" customFormat="1" ht="27" customHeight="1" x14ac:dyDescent="0.25">
      <c r="A83" s="154">
        <v>63</v>
      </c>
      <c r="B83" s="17" t="s">
        <v>82</v>
      </c>
      <c r="C83" s="35" t="s">
        <v>124</v>
      </c>
      <c r="D83" s="133" t="s">
        <v>139</v>
      </c>
      <c r="E83" s="134">
        <v>42163</v>
      </c>
      <c r="F83" s="132" t="s">
        <v>71</v>
      </c>
      <c r="G83" s="40" t="s">
        <v>72</v>
      </c>
      <c r="H83" s="15">
        <v>54</v>
      </c>
      <c r="I83" s="16">
        <f t="shared" si="65"/>
        <v>765.6</v>
      </c>
      <c r="J83" s="29">
        <f>K83+L83</f>
        <v>16</v>
      </c>
      <c r="K83" s="18">
        <v>6</v>
      </c>
      <c r="L83" s="18">
        <v>10</v>
      </c>
      <c r="M83" s="12">
        <f>N83+O83</f>
        <v>765.6</v>
      </c>
      <c r="N83" s="16">
        <v>294.8</v>
      </c>
      <c r="O83" s="16">
        <v>470.8</v>
      </c>
      <c r="P83" s="13">
        <f t="shared" si="66"/>
        <v>34108245.600000001</v>
      </c>
      <c r="Q83" s="13">
        <f t="shared" si="61"/>
        <v>32402833.32</v>
      </c>
      <c r="R83" s="13">
        <f t="shared" si="62"/>
        <v>1705412.2800000003</v>
      </c>
      <c r="S83" s="13">
        <v>0</v>
      </c>
      <c r="T83" s="125">
        <f t="shared" si="63"/>
        <v>765.6</v>
      </c>
      <c r="U83" s="126">
        <f t="shared" si="64"/>
        <v>16</v>
      </c>
      <c r="V83" s="125">
        <v>0</v>
      </c>
      <c r="W83" s="127">
        <v>0</v>
      </c>
      <c r="X83" s="125">
        <v>0</v>
      </c>
      <c r="Y83" s="126">
        <v>0</v>
      </c>
      <c r="Z83" s="124">
        <v>0</v>
      </c>
      <c r="AA83" s="128">
        <v>0</v>
      </c>
      <c r="AB83" s="117"/>
      <c r="AC83" s="117"/>
      <c r="AD83" s="117"/>
      <c r="AE83" s="117"/>
      <c r="AF83" s="117"/>
      <c r="AG83" s="117"/>
      <c r="AH83" s="117"/>
      <c r="AI83" s="121"/>
    </row>
    <row r="84" spans="1:35" x14ac:dyDescent="0.25">
      <c r="C84" s="1"/>
      <c r="H84" s="1"/>
      <c r="I84" s="1"/>
      <c r="J84" s="1"/>
      <c r="K84" s="1"/>
      <c r="L84" s="1"/>
      <c r="M84" s="1"/>
      <c r="N84" s="1"/>
      <c r="O84" s="1"/>
      <c r="S84" s="70"/>
      <c r="T84" s="70"/>
      <c r="U84" s="129"/>
      <c r="V84" s="70"/>
      <c r="W84" s="70"/>
      <c r="X84" s="70"/>
      <c r="Y84" s="129"/>
      <c r="Z84" s="70"/>
      <c r="AA84" s="129"/>
      <c r="AB84" s="117"/>
      <c r="AC84" s="117"/>
      <c r="AD84" s="117"/>
      <c r="AE84" s="117"/>
      <c r="AF84" s="117"/>
      <c r="AG84" s="70"/>
      <c r="AH84" s="70"/>
    </row>
    <row r="85" spans="1:35" hidden="1" x14ac:dyDescent="0.25">
      <c r="A85" s="71"/>
      <c r="B85" s="70"/>
      <c r="C85" s="94"/>
      <c r="D85" s="70"/>
      <c r="E85" s="70"/>
      <c r="F85" s="70"/>
      <c r="G85" s="70"/>
      <c r="H85" s="89"/>
      <c r="I85" s="89"/>
      <c r="J85" s="89"/>
      <c r="K85" s="89"/>
      <c r="L85" s="89"/>
      <c r="M85" s="89"/>
      <c r="N85" s="89"/>
      <c r="O85" s="89"/>
      <c r="P85" s="70"/>
      <c r="Q85" s="70"/>
    </row>
    <row r="86" spans="1:35" ht="47.25" hidden="1" customHeight="1" x14ac:dyDescent="0.4">
      <c r="A86" s="186"/>
      <c r="B86" s="186"/>
      <c r="C86" s="186"/>
      <c r="D86" s="186"/>
      <c r="E86" s="186"/>
      <c r="F86" s="186"/>
      <c r="G86" s="186"/>
      <c r="H86" s="89"/>
      <c r="I86" s="187"/>
      <c r="J86" s="187"/>
      <c r="K86" s="187"/>
      <c r="L86" s="187"/>
      <c r="M86" s="187"/>
      <c r="N86" s="167"/>
      <c r="O86" s="190"/>
      <c r="P86" s="190"/>
      <c r="Q86" s="190"/>
      <c r="R86" s="25"/>
      <c r="S86" s="25"/>
      <c r="T86" s="7"/>
      <c r="U86" s="45"/>
      <c r="V86" s="7"/>
      <c r="W86" s="7"/>
      <c r="X86" s="7"/>
      <c r="Y86" s="45"/>
      <c r="Z86" s="7"/>
      <c r="AA86" s="45"/>
    </row>
    <row r="87" spans="1:35" ht="68.25" hidden="1" customHeight="1" x14ac:dyDescent="0.4">
      <c r="A87" s="174"/>
      <c r="B87" s="174"/>
      <c r="C87" s="174"/>
      <c r="D87" s="174"/>
      <c r="E87" s="174"/>
      <c r="F87" s="174"/>
      <c r="G87" s="93"/>
      <c r="H87" s="85"/>
      <c r="I87" s="188"/>
      <c r="J87" s="188"/>
      <c r="K87" s="188"/>
      <c r="L87" s="188"/>
      <c r="M87" s="188"/>
      <c r="N87" s="92"/>
      <c r="O87" s="189"/>
      <c r="P87" s="189"/>
      <c r="Q87" s="189"/>
      <c r="R87" s="25"/>
      <c r="S87" s="25"/>
      <c r="T87" s="7"/>
      <c r="U87" s="45"/>
      <c r="V87" s="7"/>
      <c r="W87" s="7"/>
      <c r="X87" s="7"/>
      <c r="Y87" s="45"/>
      <c r="Z87" s="7"/>
      <c r="AA87" s="45"/>
    </row>
    <row r="88" spans="1:35" ht="15.6" hidden="1" x14ac:dyDescent="0.3">
      <c r="A88" s="86"/>
      <c r="B88" s="3"/>
      <c r="C88" s="87"/>
      <c r="D88" s="3"/>
      <c r="E88" s="3"/>
      <c r="F88" s="3"/>
      <c r="G88" s="3"/>
      <c r="H88" s="8"/>
      <c r="I88" s="88"/>
      <c r="J88" s="175"/>
      <c r="K88" s="175"/>
      <c r="L88" s="88"/>
      <c r="M88" s="88"/>
      <c r="N88" s="175"/>
      <c r="O88" s="175"/>
      <c r="P88" s="25"/>
      <c r="Q88" s="25"/>
      <c r="R88" s="25"/>
      <c r="S88" s="25"/>
      <c r="T88" s="7"/>
      <c r="U88" s="45"/>
      <c r="V88" s="7"/>
      <c r="W88" s="7"/>
      <c r="X88" s="7"/>
      <c r="Y88" s="45"/>
      <c r="Z88" s="7"/>
      <c r="AA88" s="45"/>
    </row>
  </sheetData>
  <autoFilter ref="B15:B24"/>
  <mergeCells count="45">
    <mergeCell ref="T10:U10"/>
    <mergeCell ref="V10:W10"/>
    <mergeCell ref="J8:L8"/>
    <mergeCell ref="M8:O8"/>
    <mergeCell ref="P8:S8"/>
    <mergeCell ref="A5:E5"/>
    <mergeCell ref="A8:A11"/>
    <mergeCell ref="B8:B11"/>
    <mergeCell ref="C8:C11"/>
    <mergeCell ref="D8:E9"/>
    <mergeCell ref="A6:S7"/>
    <mergeCell ref="P1:S5"/>
    <mergeCell ref="Q9:S9"/>
    <mergeCell ref="X10:Y10"/>
    <mergeCell ref="E10:E11"/>
    <mergeCell ref="B15:B19"/>
    <mergeCell ref="B22:B23"/>
    <mergeCell ref="D10:D11"/>
    <mergeCell ref="F8:F10"/>
    <mergeCell ref="G8:G10"/>
    <mergeCell ref="H8:H10"/>
    <mergeCell ref="I8:I10"/>
    <mergeCell ref="T8:AA9"/>
    <mergeCell ref="J9:J10"/>
    <mergeCell ref="K9:L9"/>
    <mergeCell ref="M9:M10"/>
    <mergeCell ref="N9:O9"/>
    <mergeCell ref="P9:P10"/>
    <mergeCell ref="Z10:AA10"/>
    <mergeCell ref="N88:O88"/>
    <mergeCell ref="B39:B51"/>
    <mergeCell ref="B66:B67"/>
    <mergeCell ref="B74:B78"/>
    <mergeCell ref="B79:B82"/>
    <mergeCell ref="A86:G86"/>
    <mergeCell ref="I86:M86"/>
    <mergeCell ref="I87:M87"/>
    <mergeCell ref="O87:Q87"/>
    <mergeCell ref="O86:Q86"/>
    <mergeCell ref="B27:B28"/>
    <mergeCell ref="B37:B38"/>
    <mergeCell ref="A87:F87"/>
    <mergeCell ref="J88:K88"/>
    <mergeCell ref="B35:B36"/>
    <mergeCell ref="B53:B63"/>
  </mergeCells>
  <pageMargins left="1.1811023622047245" right="0.39370078740157483" top="0.39370078740157483" bottom="0.39370078740157483" header="0.39370078740157483" footer="0.39370078740157483"/>
  <pageSetup paperSize="9" scale="50" orientation="landscape" r:id="rId1"/>
  <rowBreaks count="1" manualBreakCount="1">
    <brk id="83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РАП 227-п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Бускина Юлия Сергеевна</cp:lastModifiedBy>
  <cp:lastPrinted>2020-07-02T12:16:59Z</cp:lastPrinted>
  <dcterms:created xsi:type="dcterms:W3CDTF">2018-10-23T11:18:32Z</dcterms:created>
  <dcterms:modified xsi:type="dcterms:W3CDTF">2020-08-11T10:54:07Z</dcterms:modified>
</cp:coreProperties>
</file>